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/>
  <xr:revisionPtr revIDLastSave="0" documentId="13_ncr:1_{E29AF6E2-7B79-44CC-A0EC-F928E37F1114}" xr6:coauthVersionLast="47" xr6:coauthVersionMax="47" xr10:uidLastSave="{00000000-0000-0000-0000-000000000000}"/>
  <bookViews>
    <workbookView xWindow="-28920" yWindow="9690" windowWidth="29040" windowHeight="15990" tabRatio="886" activeTab="2" xr2:uid="{00000000-000D-0000-FFFF-FFFF00000000}"/>
  </bookViews>
  <sheets>
    <sheet name="USER GUIDE" sheetId="143" r:id="rId1"/>
    <sheet name="EXHIBITS --&gt;" sheetId="121" r:id="rId2"/>
    <sheet name="A1 BSA Exit Fee" sheetId="123" r:id="rId3"/>
    <sheet name="A2 Sequencing Summary" sheetId="149" r:id="rId4"/>
    <sheet name="A3 Generation Share" sheetId="96" r:id="rId5"/>
    <sheet name="A4 Springerville SRP Adj" sheetId="153" r:id="rId6"/>
    <sheet name="A5 Other Liab" sheetId="72" r:id="rId7"/>
    <sheet name="A6 Benchmarking" sheetId="159" r:id="rId8"/>
    <sheet name="ANALYSIS --&gt;" sheetId="160" r:id="rId9"/>
    <sheet name="Sequencing Analysis" sheetId="157" r:id="rId10"/>
    <sheet name="CLEANED DATA --&gt;" sheetId="161" r:id="rId11"/>
    <sheet name="Dec 2021 TS 10-K BalSht ($M)" sheetId="91" r:id="rId12"/>
    <sheet name="TS Pat Cap ($M)" sheetId="94" r:id="rId13"/>
    <sheet name="TS Mem Bill ($M)" sheetId="124" r:id="rId14"/>
    <sheet name="RAW DATA --&gt;" sheetId="83" r:id="rId15"/>
    <sheet name="2021-12-31 TS 10-K BalSht" sheetId="165" r:id="rId16"/>
    <sheet name="TS Pat Cap" sheetId="164" r:id="rId17"/>
    <sheet name="TS Mem Bill" sheetId="162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_123Graph_A" hidden="1">[1]Projections!#REF!</definedName>
    <definedName name="__123Graph_APROCEEDS" hidden="1">[1]Projections!#REF!</definedName>
    <definedName name="__123Graph_B" hidden="1">'[2]Comp. Transaction'!#REF!</definedName>
    <definedName name="__123Graph_BPROCEEDS" hidden="1">[1]Projections!#REF!</definedName>
    <definedName name="__123Graph_C" hidden="1">[1]Projections!#REF!</definedName>
    <definedName name="__123Graph_CPROCEEDS" hidden="1">[1]Projections!#REF!</definedName>
    <definedName name="__123Graph_D" hidden="1">'[2]Comp. Transaction'!#REF!</definedName>
    <definedName name="__123Graph_X" hidden="1">[1]Projections!#REF!</definedName>
    <definedName name="__123Graph_XPROCEEDS" hidden="1">[1]Projections!#REF!</definedName>
    <definedName name="__FDS_HYPERLINK_TOGGLE_STATE__" hidden="1">"ON"</definedName>
    <definedName name="__IntlFixup" hidden="1">TRUE</definedName>
    <definedName name="_1_0__123Grap" hidden="1">'[3]Comp. Transaction'!#REF!</definedName>
    <definedName name="_123Graph" hidden="1">[4]Projections!#REF!</definedName>
    <definedName name="_2_0__123Grap" hidden="1">'[3]Comp. Transaction'!#REF!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4</definedName>
    <definedName name="_AtRisk_SimSetting_MultipleCPUMode" hidden="1">0</definedName>
    <definedName name="_AtRisk_SimSetting_RandomNumberGenerator" hidden="1">0</definedName>
    <definedName name="_AtRisk_SimSetting_ReportOptionCustomItemCumulativeOverlay01" hidden="1">0</definedName>
    <definedName name="_AtRisk_SimSetting_ReportOptionCustomItemCumulativeOverlay02" hidden="1">0</definedName>
    <definedName name="_AtRisk_SimSetting_ReportOptionCustomItemCumulativeOverlay03" hidden="1">0</definedName>
    <definedName name="_AtRisk_SimSetting_ReportOptionCustomItemCumulativeOverlay04" hidden="1">0</definedName>
    <definedName name="_AtRisk_SimSetting_ReportOptionCustomItemCumulativeOverlay05" hidden="1">0</definedName>
    <definedName name="_AtRisk_SimSetting_ReportOptionCustomItemCumulativeOverlay06" hidden="1">0</definedName>
    <definedName name="_AtRisk_SimSetting_ReportOptionCustomItemDistributionFormat01" hidden="1">1</definedName>
    <definedName name="_AtRisk_SimSetting_ReportOptionCustomItemDistributionFormat02" hidden="1">1</definedName>
    <definedName name="_AtRisk_SimSetting_ReportOptionCustomItemDistributionFormat03" hidden="1">4</definedName>
    <definedName name="_AtRisk_SimSetting_ReportOptionCustomItemDistributionFormat04" hidden="1">1</definedName>
    <definedName name="_AtRisk_SimSetting_ReportOptionCustomItemDistributionFormat05" hidden="1">1</definedName>
    <definedName name="_AtRisk_SimSetting_ReportOptionCustomItemDistributionFormat06" hidden="1">1</definedName>
    <definedName name="_AtRisk_SimSetting_ReportOptionCustomItemGraphFormat01" hidden="1">1</definedName>
    <definedName name="_AtRisk_SimSetting_ReportOptionCustomItemGraphFormat02" hidden="1">1</definedName>
    <definedName name="_AtRisk_SimSetting_ReportOptionCustomItemGraphFormat03" hidden="1">1</definedName>
    <definedName name="_AtRisk_SimSetting_ReportOptionCustomItemGraphFormat04" hidden="1">1</definedName>
    <definedName name="_AtRisk_SimSetting_ReportOptionCustomItemGraphFormat05" hidden="1">1</definedName>
    <definedName name="_AtRisk_SimSetting_ReportOptionCustomItemGraphFormat06" hidden="1">1</definedName>
    <definedName name="_AtRisk_SimSetting_ReportOptionCustomItemItemIndex01" hidden="1">0</definedName>
    <definedName name="_AtRisk_SimSetting_ReportOptionCustomItemItemIndex02" hidden="1">1</definedName>
    <definedName name="_AtRisk_SimSetting_ReportOptionCustomItemItemIndex03" hidden="1">2</definedName>
    <definedName name="_AtRisk_SimSetting_ReportOptionCustomItemItemIndex04" hidden="1">3</definedName>
    <definedName name="_AtRisk_SimSetting_ReportOptionCustomItemItemIndex05" hidden="1">4</definedName>
    <definedName name="_AtRisk_SimSetting_ReportOptionCustomItemItemIndex06" hidden="1">5</definedName>
    <definedName name="_AtRisk_SimSetting_ReportOptionCustomItemItemSize01" hidden="1">0</definedName>
    <definedName name="_AtRisk_SimSetting_ReportOptionCustomItemItemSize02" hidden="1">0</definedName>
    <definedName name="_AtRisk_SimSetting_ReportOptionCustomItemItemSize03" hidden="1">0</definedName>
    <definedName name="_AtRisk_SimSetting_ReportOptionCustomItemItemSize04" hidden="1">0</definedName>
    <definedName name="_AtRisk_SimSetting_ReportOptionCustomItemItemSize05" hidden="1">0</definedName>
    <definedName name="_AtRisk_SimSetting_ReportOptionCustomItemItemSize06" hidden="1">0</definedName>
    <definedName name="_AtRisk_SimSetting_ReportOptionCustomItemItemType01" hidden="1">1</definedName>
    <definedName name="_AtRisk_SimSetting_ReportOptionCustomItemItemType02" hidden="1">5</definedName>
    <definedName name="_AtRisk_SimSetting_ReportOptionCustomItemItemType03" hidden="1">1</definedName>
    <definedName name="_AtRisk_SimSetting_ReportOptionCustomItemItemType04" hidden="1">3</definedName>
    <definedName name="_AtRisk_SimSetting_ReportOptionCustomItemItemType05" hidden="1">2</definedName>
    <definedName name="_AtRisk_SimSetting_ReportOptionCustomItemItemType06" hidden="1">4</definedName>
    <definedName name="_AtRisk_SimSetting_ReportOptionCustomItemLegendType01" hidden="1">0</definedName>
    <definedName name="_AtRisk_SimSetting_ReportOptionCustomItemLegendType02" hidden="1">0</definedName>
    <definedName name="_AtRisk_SimSetting_ReportOptionCustomItemLegendType03" hidden="1">0</definedName>
    <definedName name="_AtRisk_SimSetting_ReportOptionCustomItemLegendType04" hidden="1">0</definedName>
    <definedName name="_AtRisk_SimSetting_ReportOptionCustomItemLegendType05" hidden="1">0</definedName>
    <definedName name="_AtRisk_SimSetting_ReportOptionCustomItemLegendType06" hidden="1">0</definedName>
    <definedName name="_AtRisk_SimSetting_ReportOptionCustomItemsCount" hidden="1">6</definedName>
    <definedName name="_AtRisk_SimSetting_ReportOptionCustomItemSensitivityFormat01" hidden="1">1</definedName>
    <definedName name="_AtRisk_SimSetting_ReportOptionCustomItemSensitivityFormat02" hidden="1">1</definedName>
    <definedName name="_AtRisk_SimSetting_ReportOptionCustomItemSensitivityFormat03" hidden="1">1</definedName>
    <definedName name="_AtRisk_SimSetting_ReportOptionCustomItemSensitivityFormat04" hidden="1">1</definedName>
    <definedName name="_AtRisk_SimSetting_ReportOptionCustomItemSensitivityFormat05" hidden="1">1</definedName>
    <definedName name="_AtRisk_SimSetting_ReportOptionCustomItemSensitivityFormat06" hidden="1">1</definedName>
    <definedName name="_AtRisk_SimSetting_ReportOptionCustomItemSummaryGraphType01" hidden="1">1</definedName>
    <definedName name="_AtRisk_SimSetting_ReportOptionCustomItemSummaryGraphType02" hidden="1">1</definedName>
    <definedName name="_AtRisk_SimSetting_ReportOptionCustomItemSummaryGraphType03" hidden="1">1</definedName>
    <definedName name="_AtRisk_SimSetting_ReportOptionCustomItemSummaryGraphType04" hidden="1">1</definedName>
    <definedName name="_AtRisk_SimSetting_ReportOptionCustomItemSummaryGraphType05" hidden="1">1</definedName>
    <definedName name="_AtRisk_SimSetting_ReportOptionCustomItemSummaryGraphType06" hidden="1">1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0</definedName>
    <definedName name="_AtRisk_SimSetting_ReportOptionReportsFileType" hidden="1">1</definedName>
    <definedName name="_AtRisk_SimSetting_ReportOptionReportStyle" hidden="1">1</definedName>
    <definedName name="_AtRisk_SimSetting_ReportOptionSelectiveQR" hidden="1">FALSE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dm.1BDD66B127A84A61B74D8D4A8C264E21.edm" hidden="1">#REF!</definedName>
    <definedName name="_bdm.1F43264D621F40E29BAEE6952C63B5E4.edm" hidden="1">#REF!</definedName>
    <definedName name="_bdm.2293AFBD21D242109938D85A91004645.edm" hidden="1">#REF!</definedName>
    <definedName name="_bdm.40D50CAD9379415C88537D9B736AF744.edm" hidden="1">#REF!</definedName>
    <definedName name="_bdm.5554CD30ACC74E84B112E58C8679B2B6.edm" hidden="1">#REF!</definedName>
    <definedName name="_bdm.5A49D007D0104FA8897ECE4356BE31F0.edm" hidden="1">#REF!</definedName>
    <definedName name="_bdm.68C42E85E0C54F8FAEEB695B0A19647F.edm" hidden="1">#REF!</definedName>
    <definedName name="_bdm.706127998D5240FE9146833E422F33F8.edm" hidden="1">#REF!</definedName>
    <definedName name="_bdm.7CB69EDA85C64FD78BD153B770943AD8.edm" hidden="1">#REF!</definedName>
    <definedName name="_bdm.9820D37BE52B4C0B8C59A822A75DEE98.edm" hidden="1">#REF!</definedName>
    <definedName name="_bdm.AB1A6C538626482EBAF9181CDC1A38B8.edm" hidden="1">#REF!</definedName>
    <definedName name="_bdm.C528FDF331294DC58DEDF9713B1DFA65.edm" hidden="1">#REF!</definedName>
    <definedName name="_bdm.D4F2EF2CB9F648828C0A18B5A9C2C163.edm" hidden="1">#REF!</definedName>
    <definedName name="_bdm.DA03454188374B72B264D49C94B90AAE.edm" hidden="1">#REF!</definedName>
    <definedName name="_bdm.EE080FDD45E64BB6BB34539FB11D596A.edm" hidden="1">#REF!</definedName>
    <definedName name="_bdm.EEBE586F451D453398B3284F2340F6AE.edm" hidden="1">#REF!</definedName>
    <definedName name="_bdm.F72A410D71D14318AFA8A2CFA7F1997D.edm" hidden="1">#REF!</definedName>
    <definedName name="_bdm.F9251586A83F4360BF8AC857B12D9340.edm" hidden="1">#REF!</definedName>
    <definedName name="_bdm.FB35E5AC7ECD45429A77F5EF95BBEA54.edm" hidden="1">#REF!</definedName>
    <definedName name="_dcf1" hidden="1">{#N/A,#N/A,FALSE,"Tar-Ass";#N/A,#N/A,FALSE,"Tar-IS";#N/A,#N/A,FALSE,"Tar-BS";#N/A,#N/A,FALSE,"Tar-Adg BS";#N/A,#N/A,FALSE,"Tar-CF"}</definedName>
    <definedName name="_dcf1_1" hidden="1">{#N/A,#N/A,FALSE,"Tar-Ass";#N/A,#N/A,FALSE,"Tar-IS";#N/A,#N/A,FALSE,"Tar-BS";#N/A,#N/A,FALSE,"Tar-Adg BS";#N/A,#N/A,FALSE,"Tar-CF"}</definedName>
    <definedName name="_dcf1_2" hidden="1">{#N/A,#N/A,FALSE,"Tar-Ass";#N/A,#N/A,FALSE,"Tar-IS";#N/A,#N/A,FALSE,"Tar-BS";#N/A,#N/A,FALSE,"Tar-Adg BS";#N/A,#N/A,FALSE,"Tar-CF"}</definedName>
    <definedName name="_dcf1_3" hidden="1">{#N/A,#N/A,FALSE,"Tar-Ass";#N/A,#N/A,FALSE,"Tar-IS";#N/A,#N/A,FALSE,"Tar-BS";#N/A,#N/A,FALSE,"Tar-Adg BS";#N/A,#N/A,FALSE,"Tar-CF"}</definedName>
    <definedName name="_dcf1_4" hidden="1">{#N/A,#N/A,FALSE,"Tar-Ass";#N/A,#N/A,FALSE,"Tar-IS";#N/A,#N/A,FALSE,"Tar-BS";#N/A,#N/A,FALSE,"Tar-Adg BS";#N/A,#N/A,FALSE,"Tar-CF"}</definedName>
    <definedName name="_Fill" hidden="1">#REF!</definedName>
    <definedName name="_xlnm._FilterDatabase" localSheetId="16">'TS Pat Cap'!$C$5:$J$51</definedName>
    <definedName name="_xlnm._FilterDatabase" localSheetId="12">'TS Pat Cap ($M)'!$C$5:$J$51</definedName>
    <definedName name="_Key1" hidden="1">#REF!</definedName>
    <definedName name="_Key2" hidden="1">#REF!</definedName>
    <definedName name="_MRG2" hidden="1">{"INCOME",#N/A,FALSE,"ProNet";"VALUE",#N/A,FALSE,"ProNet"}</definedName>
    <definedName name="_MRG2_1" hidden="1">{"INCOME",#N/A,FALSE,"ProNet";"VALUE",#N/A,FALSE,"ProNet"}</definedName>
    <definedName name="_MRG2_2" hidden="1">{"INCOME",#N/A,FALSE,"ProNet";"VALUE",#N/A,FALSE,"ProNet"}</definedName>
    <definedName name="_MRG2_3" hidden="1">{"INCOME",#N/A,FALSE,"ProNet";"VALUE",#N/A,FALSE,"ProNet"}</definedName>
    <definedName name="_MRG2_4" hidden="1">{"INCOME",#N/A,FALSE,"ProNet";"VALUE",#N/A,FALSE,"ProNet"}</definedName>
    <definedName name="_Order1" hidden="1">255</definedName>
    <definedName name="_Order2" hidden="1">255</definedName>
    <definedName name="_Regression_Int" hidden="1">1</definedName>
    <definedName name="_Sort" hidden="1">#REF!</definedName>
    <definedName name="_Table1_In1" hidden="1">[5]Sources_Uses!#REF!</definedName>
    <definedName name="_Table1_Out" hidden="1">#REF!</definedName>
    <definedName name="_Table2_In1" hidden="1">[5]Sources_Uses!#REF!</definedName>
    <definedName name="_Table2_In2" hidden="1">#REF!</definedName>
    <definedName name="_Table2_Out" hidden="1">#REF!</definedName>
    <definedName name="_xlcn.WorksheetConnection_T9A2C161" localSheetId="15" hidden="1">#REF!</definedName>
    <definedName name="_xlcn.WorksheetConnection_T9A2C161" localSheetId="2" hidden="1">#REF!</definedName>
    <definedName name="_xlcn.WorksheetConnection_T9A2C161" localSheetId="3" hidden="1">#REF!</definedName>
    <definedName name="_xlcn.WorksheetConnection_T9A2C161" localSheetId="4" hidden="1">#REF!</definedName>
    <definedName name="_xlcn.WorksheetConnection_T9A2C161" localSheetId="5" hidden="1">#REF!</definedName>
    <definedName name="_xlcn.WorksheetConnection_T9A2C161" localSheetId="6" hidden="1">#REF!</definedName>
    <definedName name="_xlcn.WorksheetConnection_T9A2C161" localSheetId="7" hidden="1">#REF!</definedName>
    <definedName name="_xlcn.WorksheetConnection_T9A2C161" localSheetId="8" hidden="1">#REF!</definedName>
    <definedName name="_xlcn.WorksheetConnection_T9A2C161" localSheetId="10" hidden="1">#REF!</definedName>
    <definedName name="_xlcn.WorksheetConnection_T9A2C161" localSheetId="11" hidden="1">#REF!</definedName>
    <definedName name="_xlcn.WorksheetConnection_T9A2C161" localSheetId="1" hidden="1">#REF!</definedName>
    <definedName name="_xlcn.WorksheetConnection_T9A2C161" localSheetId="14" hidden="1">#REF!</definedName>
    <definedName name="_xlcn.WorksheetConnection_T9A2C161" localSheetId="9" hidden="1">#REF!</definedName>
    <definedName name="_xlcn.WorksheetConnection_T9A2C161" localSheetId="16" hidden="1">#REF!</definedName>
    <definedName name="_xlcn.WorksheetConnection_T9A2C161" localSheetId="12" hidden="1">#REF!</definedName>
    <definedName name="_xlcn.WorksheetConnection_T9A2C161" hidden="1">#REF!</definedName>
    <definedName name="ABC" hidden="1">{"CHART",#N/A,FALSE,"Arch Communications"}</definedName>
    <definedName name="ABC_1" hidden="1">{"CHART",#N/A,FALSE,"Arch Communications"}</definedName>
    <definedName name="ABC_2" hidden="1">{"CHART",#N/A,FALSE,"Arch Communications"}</definedName>
    <definedName name="ABC_3" hidden="1">{"CHART",#N/A,FALSE,"Arch Communications"}</definedName>
    <definedName name="ABC_4" hidden="1">{"CHART",#N/A,FALSE,"Arch Communications"}</definedName>
    <definedName name="ABSOLUTE_TIMES" hidden="1">"TEST_ITEM"</definedName>
    <definedName name="ad" hidden="1">{"CHART",#N/A,FALSE,"Arch Communications"}</definedName>
    <definedName name="ad_1" hidden="1">{"CHART",#N/A,FALSE,"Arch Communications"}</definedName>
    <definedName name="ad_2" hidden="1">{"CHART",#N/A,FALSE,"Arch Communications"}</definedName>
    <definedName name="ad_3" hidden="1">{"CHART",#N/A,FALSE,"Arch Communications"}</definedName>
    <definedName name="ad_4" hidden="1">{"CHART",#N/A,FALSE,"Arch Communications"}</definedName>
    <definedName name="ALGODONES">#REF!</definedName>
    <definedName name="anscount" hidden="1">1</definedName>
    <definedName name="AS2DocOpenMode" hidden="1">"AS2DocumentEdit"</definedName>
    <definedName name="Blah" hidden="1">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15" hidden="1">#REF!</definedName>
    <definedName name="BLPH2" hidden="1">#REF!</definedName>
    <definedName name="BLPH3" hidden="1">#REF!</definedName>
    <definedName name="BLPH4" hidden="1">#REF!</definedName>
    <definedName name="BLPH5" hidden="1">#REF!</definedName>
    <definedName name="BLPH6" hidden="1">[6]TEE!$A$3</definedName>
    <definedName name="BLPH8" hidden="1">#REF!</definedName>
    <definedName name="BLPH9" hidden="1">#REF!</definedName>
    <definedName name="BRUSH">#REF!</definedName>
    <definedName name="bs" hidden="1">{#N/A,#N/A,FALSE,"Acq-Val";#N/A,#N/A,FALSE,"Acq-Mult Val"}</definedName>
    <definedName name="bs_1" hidden="1">{#N/A,#N/A,FALSE,"Acq-Val";#N/A,#N/A,FALSE,"Acq-Mult Val"}</definedName>
    <definedName name="bs_2" hidden="1">{#N/A,#N/A,FALSE,"Acq-Val";#N/A,#N/A,FALSE,"Acq-Mult Val"}</definedName>
    <definedName name="bs_3" hidden="1">{#N/A,#N/A,FALSE,"Acq-Val";#N/A,#N/A,FALSE,"Acq-Mult Val"}</definedName>
    <definedName name="bs_4" hidden="1">{#N/A,#N/A,FALSE,"Acq-Val";#N/A,#N/A,FALSE,"Acq-Mult Val"}</definedName>
    <definedName name="bull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bull_1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bull_2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bull_3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bull_4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bullsf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bullsf_1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bullsf_2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bullsf_3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bullsf_4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BURLINGTON">#REF!</definedName>
    <definedName name="cghj" hidden="1">{"ReportTop",#N/A,FALSE,"report top"}</definedName>
    <definedName name="cghj_1" hidden="1">{"ReportTop",#N/A,FALSE,"report top"}</definedName>
    <definedName name="cghj_2" hidden="1">{"ReportTop",#N/A,FALSE,"report top"}</definedName>
    <definedName name="cghj_3" hidden="1">{"ReportTop",#N/A,FALSE,"report top"}</definedName>
    <definedName name="cghj_4" hidden="1">{"ReportTop",#N/A,FALSE,"report top"}</definedName>
    <definedName name="Chart" hidden="1">[7]DS_Valuation_Measures!$G$1</definedName>
    <definedName name="Chk_17_Balanced">#REF!</definedName>
    <definedName name="Cnt_Expl_Cur_Mo">#REF!</definedName>
    <definedName name="Cnt_Expl_Feb_Thru_Dec">#REF!</definedName>
    <definedName name="Cnt_Expl_Pr_Dec">#REF!</definedName>
    <definedName name="CNT_Pg17_Missing">#REF!</definedName>
    <definedName name="CRAIG_1_2">#REF!</definedName>
    <definedName name="CRAIG_3">#REF!</definedName>
    <definedName name="CUR_MNTH">[8]MODEL!$B$2</definedName>
    <definedName name="CurYear">[8]MODEL!$B$7</definedName>
    <definedName name="Cwvu.GREY_ALL." hidden="1">#REF!</definedName>
    <definedName name="dag" hidden="1">{"Total",#N/A,FALSE,"Six Fields";"PDP",#N/A,FALSE,"Six Fields";"PNP",#N/A,FALSE,"Six Fields";"PUD",#N/A,FALSE,"Six Fields";"Prob",#N/A,FALSE,"Six Fields"}</definedName>
    <definedName name="dag_1" hidden="1">{"Total",#N/A,FALSE,"Six Fields";"PDP",#N/A,FALSE,"Six Fields";"PNP",#N/A,FALSE,"Six Fields";"PUD",#N/A,FALSE,"Six Fields";"Prob",#N/A,FALSE,"Six Fields"}</definedName>
    <definedName name="dag_2" hidden="1">{"Total",#N/A,FALSE,"Six Fields";"PDP",#N/A,FALSE,"Six Fields";"PNP",#N/A,FALSE,"Six Fields";"PUD",#N/A,FALSE,"Six Fields";"Prob",#N/A,FALSE,"Six Fields"}</definedName>
    <definedName name="dag_3" hidden="1">{"Total",#N/A,FALSE,"Six Fields";"PDP",#N/A,FALSE,"Six Fields";"PNP",#N/A,FALSE,"Six Fields";"PUD",#N/A,FALSE,"Six Fields";"Prob",#N/A,FALSE,"Six Fields"}</definedName>
    <definedName name="dag_4" hidden="1">{"Total",#N/A,FALSE,"Six Fields";"PDP",#N/A,FALSE,"Six Fields";"PNP",#N/A,FALSE,"Six Fields";"PUD",#N/A,FALSE,"Six Fields";"Prob",#N/A,FALSE,"Six Fields"}</definedName>
    <definedName name="dcf" hidden="1">{#N/A,#N/A,FALSE,"Acq-Val";#N/A,#N/A,FALSE,"Acq-Mult Val"}</definedName>
    <definedName name="dcf_1" hidden="1">{#N/A,#N/A,FALSE,"Acq-Val";#N/A,#N/A,FALSE,"Acq-Mult Val"}</definedName>
    <definedName name="dcf_2" hidden="1">{#N/A,#N/A,FALSE,"Acq-Val";#N/A,#N/A,FALSE,"Acq-Mult Val"}</definedName>
    <definedName name="dcf_3" hidden="1">{#N/A,#N/A,FALSE,"Acq-Val";#N/A,#N/A,FALSE,"Acq-Mult Val"}</definedName>
    <definedName name="dcf_4" hidden="1">{#N/A,#N/A,FALSE,"Acq-Val";#N/A,#N/A,FALSE,"Acq-Mult Val"}</definedName>
    <definedName name="debt_ratedBBB" hidden="1">{#N/A,#N/A,FALSE,"Aging Summary";#N/A,#N/A,FALSE,"Ratio Analysis";#N/A,#N/A,FALSE,"Test 120 Day Accts";#N/A,#N/A,FALSE,"Tickmarks"}</definedName>
    <definedName name="debt_ratedBBB_1" hidden="1">{#N/A,#N/A,FALSE,"Aging Summary";#N/A,#N/A,FALSE,"Ratio Analysis";#N/A,#N/A,FALSE,"Test 120 Day Accts";#N/A,#N/A,FALSE,"Tickmarks"}</definedName>
    <definedName name="debt_ratedBBB_2" hidden="1">{#N/A,#N/A,FALSE,"Aging Summary";#N/A,#N/A,FALSE,"Ratio Analysis";#N/A,#N/A,FALSE,"Test 120 Day Accts";#N/A,#N/A,FALSE,"Tickmarks"}</definedName>
    <definedName name="debt_ratedBBB_3" hidden="1">{#N/A,#N/A,FALSE,"Aging Summary";#N/A,#N/A,FALSE,"Ratio Analysis";#N/A,#N/A,FALSE,"Test 120 Day Accts";#N/A,#N/A,FALSE,"Tickmarks"}</definedName>
    <definedName name="debt_ratedBBB_4" hidden="1">{#N/A,#N/A,FALSE,"Aging Summary";#N/A,#N/A,FALSE,"Ratio Analysis";#N/A,#N/A,FALSE,"Test 120 Day Accts";#N/A,#N/A,FALSE,"Tickmarks"}</definedName>
    <definedName name="DEFAULT_INTERVALS" hidden="1">"OVERALL REDUCTION,1s,5s,10s,30s,1m,2m,5m,10m,30m,1H,2H,4H,8H,1D,7D,30D"</definedName>
    <definedName name="dfd" hidden="1">{"CSheet",#N/A,FALSE,"C";"SmCap",#N/A,FALSE,"VAL1";"GulfCoast",#N/A,FALSE,"VAL1";"nav",#N/A,FALSE,"NAV";"Summary",#N/A,FALSE,"NAV"}</definedName>
    <definedName name="dfd_1" hidden="1">{"CSheet",#N/A,FALSE,"C";"SmCap",#N/A,FALSE,"VAL1";"GulfCoast",#N/A,FALSE,"VAL1";"nav",#N/A,FALSE,"NAV";"Summary",#N/A,FALSE,"NAV"}</definedName>
    <definedName name="dfd_2" hidden="1">{"CSheet",#N/A,FALSE,"C";"SmCap",#N/A,FALSE,"VAL1";"GulfCoast",#N/A,FALSE,"VAL1";"nav",#N/A,FALSE,"NAV";"Summary",#N/A,FALSE,"NAV"}</definedName>
    <definedName name="dfd_3" hidden="1">{"CSheet",#N/A,FALSE,"C";"SmCap",#N/A,FALSE,"VAL1";"GulfCoast",#N/A,FALSE,"VAL1";"nav",#N/A,FALSE,"NAV";"Summary",#N/A,FALSE,"NAV"}</definedName>
    <definedName name="dfd_4" hidden="1">{"CSheet",#N/A,FALSE,"C";"SmCap",#N/A,FALSE,"VAL1";"GulfCoast",#N/A,FALSE,"VAL1";"nav",#N/A,FALSE,"NAV";"Summary",#N/A,FALSE,"NAV"}</definedName>
    <definedName name="dfere" hidden="1">{"ReportTop",#N/A,FALSE,"report top"}</definedName>
    <definedName name="dfere_1" hidden="1">{"ReportTop",#N/A,FALSE,"report top"}</definedName>
    <definedName name="dfere_2" hidden="1">{"ReportTop",#N/A,FALSE,"report top"}</definedName>
    <definedName name="dfere_3" hidden="1">{"ReportTop",#N/A,FALSE,"report top"}</definedName>
    <definedName name="dfere_4" hidden="1">{"ReportTop",#N/A,FALSE,"report top"}</definedName>
    <definedName name="dfsafd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afd_1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afd_2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afd_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afd_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_1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_2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_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_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safd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safd_1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safd_2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safd_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safd_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SHiddenYear1" hidden="1">#REF!</definedName>
    <definedName name="DSHiddenYear2" hidden="1">#REF!</definedName>
    <definedName name="DSHiddenYear3" hidden="1">#REF!</definedName>
    <definedName name="DSHiddenYear4" hidden="1">#REF!</definedName>
    <definedName name="DSIndHiddenYear1" hidden="1">#REF!</definedName>
    <definedName name="DSIndHiddenYear2" hidden="1">#REF!</definedName>
    <definedName name="DSIndHiddenYear3" hidden="1">#REF!</definedName>
    <definedName name="DSIndHiddenYear4" hidden="1">#REF!</definedName>
    <definedName name="DSIndHistHiddenYear1" hidden="1">#REF!</definedName>
    <definedName name="DSIndHistHiddenYear2" hidden="1">#REF!</definedName>
    <definedName name="DSIndHistHiddenYear3" hidden="1">#REF!</definedName>
    <definedName name="DSIndHistHiddenYear4" hidden="1">#REF!</definedName>
    <definedName name="DSIndHistHiddenYear5" hidden="1">#REF!</definedName>
    <definedName name="egfh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gfh_1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gfh_2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gfh_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gfh_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lectric_Energy_Revenues">#REF!</definedName>
    <definedName name="er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r_1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r_2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r_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r_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re" hidden="1">{#N/A,#N/A,TRUE,"FR_HC";#N/A,#N/A,TRUE,"FR_REST";#N/A,#N/A,TRUE,"FR_RETA";#N/A,#N/A,TRUE,"FR_TECSOF";#N/A,#N/A,TRUE,"FR_NETTEC";#N/A,#N/A,TRUE,"FR_CLISER"}</definedName>
    <definedName name="ere_1" hidden="1">{#N/A,#N/A,TRUE,"FR_HC";#N/A,#N/A,TRUE,"FR_REST";#N/A,#N/A,TRUE,"FR_RETA";#N/A,#N/A,TRUE,"FR_TECSOF";#N/A,#N/A,TRUE,"FR_NETTEC";#N/A,#N/A,TRUE,"FR_CLISER"}</definedName>
    <definedName name="ere_2" hidden="1">{#N/A,#N/A,TRUE,"FR_HC";#N/A,#N/A,TRUE,"FR_REST";#N/A,#N/A,TRUE,"FR_RETA";#N/A,#N/A,TRUE,"FR_TECSOF";#N/A,#N/A,TRUE,"FR_NETTEC";#N/A,#N/A,TRUE,"FR_CLISER"}</definedName>
    <definedName name="ere_3" hidden="1">{#N/A,#N/A,TRUE,"FR_HC";#N/A,#N/A,TRUE,"FR_REST";#N/A,#N/A,TRUE,"FR_RETA";#N/A,#N/A,TRUE,"FR_TECSOF";#N/A,#N/A,TRUE,"FR_NETTEC";#N/A,#N/A,TRUE,"FR_CLISER"}</definedName>
    <definedName name="ere_4" hidden="1">{#N/A,#N/A,TRUE,"FR_HC";#N/A,#N/A,TRUE,"FR_REST";#N/A,#N/A,TRUE,"FR_RETA";#N/A,#N/A,TRUE,"FR_TECSOF";#N/A,#N/A,TRUE,"FR_NETTEC";#N/A,#N/A,TRUE,"FR_CLISER"}</definedName>
    <definedName name="erer" hidden="1">{"Total",#N/A,FALSE,"Six Fields";"PDP",#N/A,FALSE,"Six Fields";"PNP",#N/A,FALSE,"Six Fields";"PUD",#N/A,FALSE,"Six Fields";"Prob",#N/A,FALSE,"Six Fields"}</definedName>
    <definedName name="erer_1" hidden="1">{"Total",#N/A,FALSE,"Six Fields";"PDP",#N/A,FALSE,"Six Fields";"PNP",#N/A,FALSE,"Six Fields";"PUD",#N/A,FALSE,"Six Fields";"Prob",#N/A,FALSE,"Six Fields"}</definedName>
    <definedName name="erer_2" hidden="1">{"Total",#N/A,FALSE,"Six Fields";"PDP",#N/A,FALSE,"Six Fields";"PNP",#N/A,FALSE,"Six Fields";"PUD",#N/A,FALSE,"Six Fields";"Prob",#N/A,FALSE,"Six Fields"}</definedName>
    <definedName name="erer_3" hidden="1">{"Total",#N/A,FALSE,"Six Fields";"PDP",#N/A,FALSE,"Six Fields";"PNP",#N/A,FALSE,"Six Fields";"PUD",#N/A,FALSE,"Six Fields";"Prob",#N/A,FALSE,"Six Fields"}</definedName>
    <definedName name="erer_4" hidden="1">{"Total",#N/A,FALSE,"Six Fields";"PDP",#N/A,FALSE,"Six Fields";"PNP",#N/A,FALSE,"Six Fields";"PUD",#N/A,FALSE,"Six Fields";"Prob",#N/A,FALSE,"Six Fields"}</definedName>
    <definedName name="erghr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erghr_1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erghr_2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erghr_3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erghr_4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Errors_Board_Report_Dates">#REF!</definedName>
    <definedName name="Errors_Board_Report_Percent">#REF!</definedName>
    <definedName name="ESCALANTE">#REF!</definedName>
    <definedName name="ev.Calculation" hidden="1">-4135</definedName>
    <definedName name="ev.Initialized" hidden="1">FALSE</definedName>
    <definedName name="fgh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fgh_1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fgh_2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fgh_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fgh_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FileChart" hidden="1">[7]DS_Industry_Specif!$G$1</definedName>
    <definedName name="fsdsfafd" hidden="1">{"CSheet",#N/A,FALSE,"C";"SmCap",#N/A,FALSE,"VAL1";"GulfCoast",#N/A,FALSE,"VAL1";"nav",#N/A,FALSE,"NAV";"Summary",#N/A,FALSE,"NAV"}</definedName>
    <definedName name="fsdsfafd_1" hidden="1">{"CSheet",#N/A,FALSE,"C";"SmCap",#N/A,FALSE,"VAL1";"GulfCoast",#N/A,FALSE,"VAL1";"nav",#N/A,FALSE,"NAV";"Summary",#N/A,FALSE,"NAV"}</definedName>
    <definedName name="fsdsfafd_2" hidden="1">{"CSheet",#N/A,FALSE,"C";"SmCap",#N/A,FALSE,"VAL1";"GulfCoast",#N/A,FALSE,"VAL1";"nav",#N/A,FALSE,"NAV";"Summary",#N/A,FALSE,"NAV"}</definedName>
    <definedName name="fsdsfafd_3" hidden="1">{"CSheet",#N/A,FALSE,"C";"SmCap",#N/A,FALSE,"VAL1";"GulfCoast",#N/A,FALSE,"VAL1";"nav",#N/A,FALSE,"NAV";"Summary",#N/A,FALSE,"NAV"}</definedName>
    <definedName name="fsdsfafd_4" hidden="1">{"CSheet",#N/A,FALSE,"C";"SmCap",#N/A,FALSE,"VAL1";"GulfCoast",#N/A,FALSE,"VAL1";"nav",#N/A,FALSE,"NAV";"Summary",#N/A,FALSE,"NAV"}</definedName>
    <definedName name="FTLUPTON">#REF!</definedName>
    <definedName name="gary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gary_1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gary_2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gary_3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gary_4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gfh" hidden="1">{"CSheet",#N/A,FALSE,"C";"SmCap",#N/A,FALSE,"VAL1";"GulfCoast",#N/A,FALSE,"VAL1";"nav",#N/A,FALSE,"NAV";"Summary",#N/A,FALSE,"NAV"}</definedName>
    <definedName name="gfh_1" hidden="1">{"CSheet",#N/A,FALSE,"C";"SmCap",#N/A,FALSE,"VAL1";"GulfCoast",#N/A,FALSE,"VAL1";"nav",#N/A,FALSE,"NAV";"Summary",#N/A,FALSE,"NAV"}</definedName>
    <definedName name="gfh_2" hidden="1">{"CSheet",#N/A,FALSE,"C";"SmCap",#N/A,FALSE,"VAL1";"GulfCoast",#N/A,FALSE,"VAL1";"nav",#N/A,FALSE,"NAV";"Summary",#N/A,FALSE,"NAV"}</definedName>
    <definedName name="gfh_3" hidden="1">{"CSheet",#N/A,FALSE,"C";"SmCap",#N/A,FALSE,"VAL1";"GulfCoast",#N/A,FALSE,"VAL1";"nav",#N/A,FALSE,"NAV";"Summary",#N/A,FALSE,"NAV"}</definedName>
    <definedName name="gfh_4" hidden="1">{"CSheet",#N/A,FALSE,"C";"SmCap",#N/A,FALSE,"VAL1";"GulfCoast",#N/A,FALSE,"VAL1";"nav",#N/A,FALSE,"NAV";"Summary",#N/A,FALSE,"NAV"}</definedName>
    <definedName name="ghh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hh_1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hh_2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hh_3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hh_4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hj" hidden="1">{"CSheet",#N/A,FALSE,"C";"SmCap",#N/A,FALSE,"VAL1";"GulfCoast",#N/A,FALSE,"VAL1";"nav",#N/A,FALSE,"NAV";"Summary",#N/A,FALSE,"NAV"}</definedName>
    <definedName name="ghj_1" hidden="1">{"CSheet",#N/A,FALSE,"C";"SmCap",#N/A,FALSE,"VAL1";"GulfCoast",#N/A,FALSE,"VAL1";"nav",#N/A,FALSE,"NAV";"Summary",#N/A,FALSE,"NAV"}</definedName>
    <definedName name="ghj_2" hidden="1">{"CSheet",#N/A,FALSE,"C";"SmCap",#N/A,FALSE,"VAL1";"GulfCoast",#N/A,FALSE,"VAL1";"nav",#N/A,FALSE,"NAV";"Summary",#N/A,FALSE,"NAV"}</definedName>
    <definedName name="ghj_3" hidden="1">{"CSheet",#N/A,FALSE,"C";"SmCap",#N/A,FALSE,"VAL1";"GulfCoast",#N/A,FALSE,"VAL1";"nav",#N/A,FALSE,"NAV";"Summary",#N/A,FALSE,"NAV"}</definedName>
    <definedName name="ghj_4" hidden="1">{"CSheet",#N/A,FALSE,"C";"SmCap",#N/A,FALSE,"VAL1";"GulfCoast",#N/A,FALSE,"VAL1";"nav",#N/A,FALSE,"NAV";"Summary",#N/A,FALSE,"NAV"}</definedName>
    <definedName name="ghu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ghu_1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ghu_2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ghu_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ghu_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gjio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jio_1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jio_2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jio_3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jio_4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rtr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grtr_1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grtr_2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grtr_3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grtr_4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gyhui" hidden="1">{"CSheet",#N/A,FALSE,"C";"SmCap",#N/A,FALSE,"VAL1";"GulfCoast",#N/A,FALSE,"VAL1";"nav",#N/A,FALSE,"NAV";"Summary",#N/A,FALSE,"NAV"}</definedName>
    <definedName name="gyhui_1" hidden="1">{"CSheet",#N/A,FALSE,"C";"SmCap",#N/A,FALSE,"VAL1";"GulfCoast",#N/A,FALSE,"VAL1";"nav",#N/A,FALSE,"NAV";"Summary",#N/A,FALSE,"NAV"}</definedName>
    <definedName name="gyhui_2" hidden="1">{"CSheet",#N/A,FALSE,"C";"SmCap",#N/A,FALSE,"VAL1";"GulfCoast",#N/A,FALSE,"VAL1";"nav",#N/A,FALSE,"NAV";"Summary",#N/A,FALSE,"NAV"}</definedName>
    <definedName name="gyhui_3" hidden="1">{"CSheet",#N/A,FALSE,"C";"SmCap",#N/A,FALSE,"VAL1";"GulfCoast",#N/A,FALSE,"VAL1";"nav",#N/A,FALSE,"NAV";"Summary",#N/A,FALSE,"NAV"}</definedName>
    <definedName name="gyhui_4" hidden="1">{"CSheet",#N/A,FALSE,"C";"SmCap",#N/A,FALSE,"VAL1";"GulfCoast",#N/A,FALSE,"VAL1";"nav",#N/A,FALSE,"NAV";"Summary",#N/A,FALSE,"NAV"}</definedName>
    <definedName name="hghg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hghg_1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hghg_2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hghg_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hghg_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HTML_CodePage" hidden="1">1252</definedName>
    <definedName name="HTML_Control" hidden="1">{"'Sheet1'!$A$1:$J$121"}</definedName>
    <definedName name="HTML_Control_1" hidden="1">{"'Sheet1'!$A$1:$J$121"}</definedName>
    <definedName name="HTML_Control_2" hidden="1">{"'Sheet1'!$A$1:$J$121"}</definedName>
    <definedName name="HTML_Control_3" hidden="1">{"'Sheet1'!$A$1:$J$121"}</definedName>
    <definedName name="HTML_Control_4" hidden="1">{"'Sheet1'!$A$1:$J$121"}</definedName>
    <definedName name="HTML_Description" hidden="1">""</definedName>
    <definedName name="HTML_Email" hidden="1">""</definedName>
    <definedName name="HTML_Header" hidden="1">"Sheet1"</definedName>
    <definedName name="HTML_LastUpdate" hidden="1">"10/21/99"</definedName>
    <definedName name="HTML_LineAfter" hidden="1">FALSE</definedName>
    <definedName name="HTML_LineBefore" hidden="1">FALSE</definedName>
    <definedName name="HTML_Name" hidden="1">"Paulette Peoples"</definedName>
    <definedName name="HTML_OBDlg2" hidden="1">TRUE</definedName>
    <definedName name="HTML_OBDlg4" hidden="1">TRUE</definedName>
    <definedName name="HTML_OS" hidden="1">0</definedName>
    <definedName name="HTML_PathFile" hidden="1">"\\Bhincres01\groups\Mkt_Dev\EXECMKTR\RIGS\RigBible\Web NA.htm"</definedName>
    <definedName name="HTML_Title" hidden="1">"Total North America"</definedName>
    <definedName name="hu" hidden="1">{"Total",#N/A,FALSE,"Six Fields";"PDP",#N/A,FALSE,"Six Fields";"PNP",#N/A,FALSE,"Six Fields";"PUD",#N/A,FALSE,"Six Fields";"Prob",#N/A,FALSE,"Six Fields"}</definedName>
    <definedName name="hu_1" hidden="1">{"Total",#N/A,FALSE,"Six Fields";"PDP",#N/A,FALSE,"Six Fields";"PNP",#N/A,FALSE,"Six Fields";"PUD",#N/A,FALSE,"Six Fields";"Prob",#N/A,FALSE,"Six Fields"}</definedName>
    <definedName name="hu_2" hidden="1">{"Total",#N/A,FALSE,"Six Fields";"PDP",#N/A,FALSE,"Six Fields";"PNP",#N/A,FALSE,"Six Fields";"PUD",#N/A,FALSE,"Six Fields";"Prob",#N/A,FALSE,"Six Fields"}</definedName>
    <definedName name="hu_3" hidden="1">{"Total",#N/A,FALSE,"Six Fields";"PDP",#N/A,FALSE,"Six Fields";"PNP",#N/A,FALSE,"Six Fields";"PUD",#N/A,FALSE,"Six Fields";"Prob",#N/A,FALSE,"Six Fields"}</definedName>
    <definedName name="hu_4" hidden="1">{"Total",#N/A,FALSE,"Six Fields";"PDP",#N/A,FALSE,"Six Fields";"PNP",#N/A,FALSE,"Six Fields";"PUD",#N/A,FALSE,"Six Fields";"Prob",#N/A,FALSE,"Six Fields"}</definedName>
    <definedName name="hui" hidden="1">{"Sum1",#N/A,FALSE,"Reserve Report";"Sum2",#N/A,FALSE,"Reserve Report";"Sum3",#N/A,FALSE,"Reserve Report";"Sum4",#N/A,FALSE,"Reserve Report"}</definedName>
    <definedName name="hui_1" hidden="1">{"Sum1",#N/A,FALSE,"Reserve Report";"Sum2",#N/A,FALSE,"Reserve Report";"Sum3",#N/A,FALSE,"Reserve Report";"Sum4",#N/A,FALSE,"Reserve Report"}</definedName>
    <definedName name="hui_2" hidden="1">{"Sum1",#N/A,FALSE,"Reserve Report";"Sum2",#N/A,FALSE,"Reserve Report";"Sum3",#N/A,FALSE,"Reserve Report";"Sum4",#N/A,FALSE,"Reserve Report"}</definedName>
    <definedName name="hui_3" hidden="1">{"Sum1",#N/A,FALSE,"Reserve Report";"Sum2",#N/A,FALSE,"Reserve Report";"Sum3",#N/A,FALSE,"Reserve Report";"Sum4",#N/A,FALSE,"Reserve Report"}</definedName>
    <definedName name="hui_4" hidden="1">{"Sum1",#N/A,FALSE,"Reserve Report";"Sum2",#N/A,FALSE,"Reserve Report";"Sum3",#N/A,FALSE,"Reserve Report";"Sum4",#N/A,FALSE,"Reserve Report"}</definedName>
    <definedName name="io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io_1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io_2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io_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io_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iouu" hidden="1">{"Total",#N/A,FALSE,"Total Proved + Probable";"PDP",#N/A,FALSE,"Total Proved + Probable";"PNP",#N/A,FALSE,"Total Proved + Probable";"PUD",#N/A,FALSE,"Total Proved + Probable";"Prob",#N/A,FALSE,"Total Proved + Probable"}</definedName>
    <definedName name="iouu_1" hidden="1">{"Total",#N/A,FALSE,"Total Proved + Probable";"PDP",#N/A,FALSE,"Total Proved + Probable";"PNP",#N/A,FALSE,"Total Proved + Probable";"PUD",#N/A,FALSE,"Total Proved + Probable";"Prob",#N/A,FALSE,"Total Proved + Probable"}</definedName>
    <definedName name="iouu_2" hidden="1">{"Total",#N/A,FALSE,"Total Proved + Probable";"PDP",#N/A,FALSE,"Total Proved + Probable";"PNP",#N/A,FALSE,"Total Proved + Probable";"PUD",#N/A,FALSE,"Total Proved + Probable";"Prob",#N/A,FALSE,"Total Proved + Probable"}</definedName>
    <definedName name="iouu_3" hidden="1">{"Total",#N/A,FALSE,"Total Proved + Probable";"PDP",#N/A,FALSE,"Total Proved + Probable";"PNP",#N/A,FALSE,"Total Proved + Probable";"PUD",#N/A,FALSE,"Total Proved + Probable";"Prob",#N/A,FALSE,"Total Proved + Probable"}</definedName>
    <definedName name="iouu_4" hidden="1">{"Total",#N/A,FALSE,"Total Proved + Probable";"PDP",#N/A,FALSE,"Total Proved + Probable";"PNP",#N/A,FALSE,"Total Proved + Probable";"PUD",#N/A,FALSE,"Total Proved + Probable";"Prob",#N/A,FALSE,"Total Proved + Probable"}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QUIRED_BY_REPORTING_BANK_FDIC" hidden="1">"c6535"</definedName>
    <definedName name="IQ_ADDIN" hidden="1">"AUTO"</definedName>
    <definedName name="IQ_ADDITIONAL_NON_INT_INC_FDIC" hidden="1">"c6574"</definedName>
    <definedName name="IQ_ADJUSTABLE_RATE_LOANS_FDIC" hidden="1">"c6375"</definedName>
    <definedName name="IQ_AE_BR" hidden="1">"c10"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MENDED_BALANCE_PREVIOUS_YR_FDIC" hidden="1">"c6499"</definedName>
    <definedName name="IQ_AMORT_EXPENSE_FDIC" hidden="1">"c6677"</definedName>
    <definedName name="IQ_AMORTIZED_COST_FDIC" hidden="1">"c6426"</definedName>
    <definedName name="IQ_ANNUAL_DIVIDEND" hidden="1">"c229"</definedName>
    <definedName name="IQ_AP_BR" hidden="1">"c34"</definedName>
    <definedName name="IQ_AR_BR" hidden="1">"c41"</definedName>
    <definedName name="IQ_ASSET_BACKED_FDIC" hidden="1">"c6301"</definedName>
    <definedName name="IQ_ASSET_WRITEDOWN_BR" hidden="1">"c50"</definedName>
    <definedName name="IQ_ASSET_WRITEDOWN_CF_BR" hidden="1">"c53"</definedName>
    <definedName name="IQ_ASSETS_HELD_FDIC" hidden="1">"c6305"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PRICE_TARGET" hidden="1">"c82"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ONDRATING_FITCH" hidden="1">"c223"</definedName>
    <definedName name="IQ_BONDRATING_FITCH_DATE" hidden="1">"c241"</definedName>
    <definedName name="IQ_BONDRATING_SP" hidden="1">"c224"</definedName>
    <definedName name="IQ_BONDRATING_SP_DATE" hidden="1">"c242"</definedName>
    <definedName name="IQ_BOOK_VALUE" hidden="1">"c68"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CAPEX_BR" hidden="1">"c111"</definedName>
    <definedName name="IQ_CASH_DIVIDENDS_NET_INCOME_FDIC" hidden="1">"c6738"</definedName>
    <definedName name="IQ_CASH_IN_PROCESS_FDIC" hidden="1">"c6386"</definedName>
    <definedName name="IQ_CCE_FDIC" hidden="1">"c6296"</definedName>
    <definedName name="IQ_CH">110000</definedName>
    <definedName name="IQ_CHANGE_AP_BR" hidden="1">"c135"</definedName>
    <definedName name="IQ_CHANGE_AR_BR" hidden="1">"c142"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OTHER_NET_OPER_ASSETS_BR" hidden="1">"c3595"</definedName>
    <definedName name="IQ_CHANGE_OTHER_WORK_CAP_BR" hidden="1">"c154"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MO_FDIC" hidden="1">"c6406"</definedName>
    <definedName name="IQ_COLLECTION_DOMESTIC_FDIC" hidden="1">"c6387"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RE_CONSTRUCTION_LAND_DEV_FDIC" hidden="1">"c6526"</definedName>
    <definedName name="IQ_COMMERCIAL_RE_LOANS_FDIC" hidden="1">"c6312"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_APIC_BR" hidden="1">"c185"</definedName>
    <definedName name="IQ_COMMON_FDIC" hidden="1">"c6350"</definedName>
    <definedName name="IQ_COMMON_ISSUED_BR" hidden="1">"c199"</definedName>
    <definedName name="IQ_COMMON_REP_BR" hidden="1">"c208"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TRACTS_OTHER_COMMODITIES_EQUITIES._FDIC" hidden="1">"c6522"</definedName>
    <definedName name="IQ_CONTRACTS_OTHER_COMMODITIES_EQUITIES_FDIC" hidden="1">"c6522"</definedName>
    <definedName name="IQ_CONV_RATE" hidden="1">"c2192"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OF_FUNDING_ASSETS_FDIC" hidden="1">"c6725"</definedName>
    <definedName name="IQ_CQ">5000</definedName>
    <definedName name="IQ_CREDIT_CARD_CHARGE_OFFS_FDIC" hidden="1">"c6652"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PROVISION_NET_CHARGE_OFFS_FDIC" hidden="1">"c6734"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ENCY_COIN_DOMESTIC_FDIC" hidden="1">"c6388"</definedName>
    <definedName name="IQ_CURRENCY_GAIN_BR" hidden="1">"c236"</definedName>
    <definedName name="IQ_CURRENT_PORT_DEBT_BR" hidden="1">"c1567"</definedName>
    <definedName name="IQ_CY">10000</definedName>
    <definedName name="IQ_DA_BR" hidden="1">"c248"</definedName>
    <definedName name="IQ_DA_CF_BR" hidden="1">"c251"</definedName>
    <definedName name="IQ_DA_SUPPL_BR" hidden="1">"c260"</definedName>
    <definedName name="IQ_DA_SUPPL_CF_BR" hidden="1">"c263"</definedName>
    <definedName name="IQ_DAILY">500000</definedName>
    <definedName name="IQ_DEF_AMORT_BR" hidden="1">"c278"</definedName>
    <definedName name="IQ_DEF_CHARGES_BR" hidden="1">"c288"</definedName>
    <definedName name="IQ_DEF_CHARGES_LT_BR" hidden="1">"c294"</definedName>
    <definedName name="IQ_DEF_TAX_ASSET_LT_BR" hidden="1">"c304"</definedName>
    <definedName name="IQ_DEF_TAX_LIAB_LT_BR" hidden="1">"c315"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HELD_DOMESTIC_FDIC" hidden="1">"c6340"</definedName>
    <definedName name="IQ_DEPOSITS_HELD_FOREIGN_FDIC" hidden="1">"c6341"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RIVATIVES_FDIC" hidden="1">"c6523"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TM" hidden="1">700000</definedName>
    <definedName name="IQ_EARNING_ASSETS_FDIC" hidden="1">"c6360"</definedName>
    <definedName name="IQ_EARNING_ASSETS_YIELD_FDIC" hidden="1">"c6724"</definedName>
    <definedName name="IQ_EARNINGS_COVERAGE_NET_CHARGE_OFFS_FDIC" hidden="1">"c6735"</definedName>
    <definedName name="IQ_EBIT_10K" hidden="1">"IQ_EBIT_10K"</definedName>
    <definedName name="IQ_EBIT_10Q" hidden="1">"IQ_EBIT_10Q"</definedName>
    <definedName name="IQ_EBIT_10Q1" hidden="1">"IQ_EBIT_10Q1"</definedName>
    <definedName name="IQ_EBIT_GROWTH_1" hidden="1">"c157"</definedName>
    <definedName name="IQ_EBIT_GROWTH_2" hidden="1">"c161"</definedName>
    <definedName name="IQ_EBITDA_10K" hidden="1">"IQ_EBITDA_10K"</definedName>
    <definedName name="IQ_EBITDA_10Q" hidden="1">"IQ_EBITDA_10Q"</definedName>
    <definedName name="IQ_EBITDA_10Q1" hidden="1">"IQ_EBITDA_10Q1"</definedName>
    <definedName name="IQ_EBITDA_GROWTH_1" hidden="1">"c156"</definedName>
    <definedName name="IQ_EBITDA_GROWTH_2" hidden="1">"c160"</definedName>
    <definedName name="IQ_EBT_BR" hidden="1">"c378"</definedName>
    <definedName name="IQ_EBT_EXCL_BR" hidden="1">"c381"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FFICIENCY_RATIO_FDIC" hidden="1">"c6736"</definedName>
    <definedName name="IQ_EPS" hidden="1">"IQ_EPS"</definedName>
    <definedName name="IQ_EPS_10K" hidden="1">"IQ_EPS_10K"</definedName>
    <definedName name="IQ_EPS_10Q" hidden="1">"IQ_EPS_10Q"</definedName>
    <definedName name="IQ_EPS_10Q1" hidden="1">"IQ_EPS_10Q1"</definedName>
    <definedName name="IQ_EPS_EST_1" hidden="1">"c189"</definedName>
    <definedName name="IQ_EQUITY_CAPITAL_ASSETS_FDIC" hidden="1">"c6744"</definedName>
    <definedName name="IQ_EQUITY_FDIC" hidden="1">"c6353"</definedName>
    <definedName name="IQ_EQUITY_SECURITIES_FDIC" hidden="1">"c6304"</definedName>
    <definedName name="IQ_EQUITY_SECURITY_EXPOSURES_FDIC" hidden="1">"c6664"</definedName>
    <definedName name="IQ_EST_EPS_SURPRISE" hidden="1">"c1635"</definedName>
    <definedName name="IQ_ESTIMATED_ASSESSABLE_DEPOSITS_FDIC" hidden="1">"c6490"</definedName>
    <definedName name="IQ_ESTIMATED_INSURED_DEPOSITS_FDIC" hidden="1">"c6491"</definedName>
    <definedName name="IQ_EV_OVER_REVENUE_EST" hidden="1">"c165"</definedName>
    <definedName name="IQ_EV_OVER_REVENUE_EST_1" hidden="1">"c166"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_BR" hidden="1">"c412"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ED_FUNDS_PURCHASED_FDIC" hidden="1">"c6343"</definedName>
    <definedName name="IQ_FED_FUNDS_SOLD_FDIC" hidden="1">"c6307"</definedName>
    <definedName name="IQ_FH">100000</definedName>
    <definedName name="IQ_FHLB_ADVANCES_FDIC" hidden="1">"c6366"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VE_PERCENT_AMOUNT" hidden="1">"c240"</definedName>
    <definedName name="IQ_FIVE_YEAR_FIXED_AND_FLOATING_RATE_FDIC" hidden="1">"c6422"</definedName>
    <definedName name="IQ_FIVE_YEAR_MORTGAGE_PASS_THROUGHS_FDIC" hidden="1">"c6414"</definedName>
    <definedName name="IQ_FIVEPERCENT_OWNER" hidden="1">"c239"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OSITS_NONTRANSACTION_ACCOUNTS_FDIC" hidden="1">"c6549"</definedName>
    <definedName name="IQ_FOREIGN_DEPOSITS_TRANSACTION_ACCOUNTS_FDIC" hidden="1">"c6541"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Q">500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_CONTRACTS_FDIC" hidden="1">"c6517"</definedName>
    <definedName name="IQ_FX_CONTRACTS_SPOT_FDIC" hidden="1">"c6356"</definedName>
    <definedName name="IQ_FY">1000</definedName>
    <definedName name="IQ_FY_DATE" hidden="1">"IQ_FY_DATE"</definedName>
    <definedName name="IQ_GAIN_ASSETS_BR" hidden="1">"c454"</definedName>
    <definedName name="IQ_GAIN_ASSETS_CF_BR" hidden="1">"c457"</definedName>
    <definedName name="IQ_GAIN_ASSETS_REV_BR" hidden="1">"c474"</definedName>
    <definedName name="IQ_GAIN_INVEST_BR" hidden="1">"c1464"</definedName>
    <definedName name="IQ_GAIN_INVEST_CF_BR" hidden="1">"c482"</definedName>
    <definedName name="IQ_GAIN_INVEST_REV_BR" hidden="1">"c496"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W_AMORT_BR" hidden="1">"c532"</definedName>
    <definedName name="IQ_GW_INTAN_AMORT_BR" hidden="1">"c1470"</definedName>
    <definedName name="IQ_GW_INTAN_AMORT_CF_BR" hidden="1">"c1473"</definedName>
    <definedName name="IQ_HELD_MATURITY_FDIC" hidden="1">"c6408"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NC_EQUITY_BR" hidden="1">"c550"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S_SETTLE_BR" hidden="1">"c572"</definedName>
    <definedName name="IQ_INSIDER_3MTH_BOUGHT" hidden="1">"c1534"</definedName>
    <definedName name="IQ_INSIDER_3MTH_NET" hidden="1">"c1535"</definedName>
    <definedName name="IQ_INSIDER_3MTH_SOLD" hidden="1">"c1533"</definedName>
    <definedName name="IQ_INSIDER_6MTH_BOUGHT" hidden="1">"c1537"</definedName>
    <definedName name="IQ_INSIDER_6MTH_NET" hidden="1">"c1538"</definedName>
    <definedName name="IQ_INSIDER_6MTH_SOLD" hidden="1">"c1536"</definedName>
    <definedName name="IQ_INSIDER_AMOUNT" hidden="1">"c238"</definedName>
    <definedName name="IQ_INSIDER_LOANS_FDIC" hidden="1">"c6365"</definedName>
    <definedName name="IQ_INSTITUTIONAL_AMOUNT" hidden="1">"c236"</definedName>
    <definedName name="IQ_INSTITUTIONS_EARNINGS_GAINS_FDIC" hidden="1">"c6723"</definedName>
    <definedName name="IQ_INSURANCE_COMMISSION_FEES_FDIC" hidden="1">"c6670"</definedName>
    <definedName name="IQ_INSURANCE_UNDERWRITING_INCOME_FDIC" hidden="1">"c6671"</definedName>
    <definedName name="IQ_INT_DEMAND_NOTES_FDIC" hidden="1">"c6567"</definedName>
    <definedName name="IQ_INT_DOMESTIC_DEPOSITS_FDIC" hidden="1">"c6564"</definedName>
    <definedName name="IQ_INT_EXP_BR" hidden="1">"c586"</definedName>
    <definedName name="IQ_INT_EXP_TOTAL_FDIC" hidden="1">"c6569"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OREIGN_LOANS_FDIC" hidden="1">"c6556"</definedName>
    <definedName name="IQ_INT_INC_LEASE_RECEIVABLES_FDIC" hidden="1">"c6557"</definedName>
    <definedName name="IQ_INT_INC_OTHER_FDIC" hidden="1">"c6562"</definedName>
    <definedName name="IQ_INT_INC_SECURITIES_FDIC" hidden="1">"c6559"</definedName>
    <definedName name="IQ_INT_INC_TOTAL_FDIC" hidden="1">"c6563"</definedName>
    <definedName name="IQ_INT_INC_TRADING_ACCOUNTS_FDIC" hidden="1">"c6560"</definedName>
    <definedName name="IQ_INT_SUB_NOTES_FDIC" hidden="1">"c6568"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INC_10K" hidden="1">"IQ_INTEREST_INC_10K"</definedName>
    <definedName name="IQ_INTEREST_INC_10Q" hidden="1">"IQ_INTEREST_INC_10Q"</definedName>
    <definedName name="IQ_INTEREST_INC_10Q1" hidden="1">"IQ_INTEREST_INC_10Q1"</definedName>
    <definedName name="IQ_INTEREST_RATE_CONTRACTS_FDIC" hidden="1">"c6512"</definedName>
    <definedName name="IQ_INTEREST_RATE_EXPOSURES_FDIC" hidden="1">"c6662"</definedName>
    <definedName name="IQ_INVEST_LOANS_CF_BR" hidden="1">"c630"</definedName>
    <definedName name="IQ_INVEST_SECURITY_CF_BR" hidden="1">"c639"</definedName>
    <definedName name="IQ_INVESTMENT_BANKING_OTHER_FEES_FDIC" hidden="1">"c6666"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UED_GUARANTEED_US_FDIC" hidden="1">"c6404"</definedName>
    <definedName name="IQ_LAST_EBIT_MARGIN" hidden="1">"c151"</definedName>
    <definedName name="IQ_LAST_EBITDA_MARGIN" hidden="1">"c150"</definedName>
    <definedName name="IQ_LAST_GROSS_MARGIN" hidden="1">"c149"</definedName>
    <definedName name="IQ_LAST_NET_INC_MARGIN" hidden="1">"c152"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_BR" hidden="1">"c649"</definedName>
    <definedName name="IQ_LIFE_INSURANCE_ASSETS_FDIC" hidden="1">"c6372"</definedName>
    <definedName name="IQ_LOAN_COMMITMENTS_REVOLVING_FDIC" hidden="1">"c6524"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S_AND_LEASES_HELD_FDIC" hidden="1">"c6367"</definedName>
    <definedName name="IQ_LOANS_CF_BR" hidden="1">"c661"</definedName>
    <definedName name="IQ_LOANS_DEPOSITORY_INSTITUTIONS_FDIC" hidden="1">"c6382"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SS_ALLOWANCE_LOANS_FDIC" hidden="1">"c6739"</definedName>
    <definedName name="IQ_LT_DEBT_BR" hidden="1">"c676"</definedName>
    <definedName name="IQ_LT_DEBT_ISSUED_BR" hidden="1">"c683"</definedName>
    <definedName name="IQ_LT_DEBT_REPAID_BR" hidden="1">"c691"</definedName>
    <definedName name="IQ_LT_INVEST_BR" hidden="1">"c698"</definedName>
    <definedName name="IQ_LTM">2000</definedName>
    <definedName name="IQ_LTM_DATE" hidden="1">"IQ_LTM_DATE"</definedName>
    <definedName name="IQ_LTMMONTH" hidden="1">120000</definedName>
    <definedName name="IQ_MATURITY_ONE_YEAR_LESS_FDIC" hidden="1">"c6425"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RGER_BR" hidden="1">"c715"</definedName>
    <definedName name="IQ_MERGER_RESTRUCTURE_BR" hidden="1">"c721"</definedName>
    <definedName name="IQ_MINORITY_INTEREST_BR" hidden="1">"c729"</definedName>
    <definedName name="IQ_MONEY_MARKET_DEPOSIT_ACCOUNTS_FDIC" hidden="1">"c6553"</definedName>
    <definedName name="IQ_MONTH">15000</definedName>
    <definedName name="IQ_MORTGAGE_BACKED_SECURITIES_FDIC" hidden="1">"c6402"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42184.638900463</definedName>
    <definedName name="IQ_NAMES_REVISION_DATE__1" hidden="1">42864.5613194444</definedName>
    <definedName name="IQ_NET_CHARGE_OFFS_FDIC" hidden="1">"c6641"</definedName>
    <definedName name="IQ_NET_CHARGE_OFFS_LOANS_FDIC" hidden="1">"c6751"</definedName>
    <definedName name="IQ_NET_DEBT_ISSUED_BR" hidden="1">"c753"</definedName>
    <definedName name="IQ_NET_INC_10K" hidden="1">"IQ_NET_INC_10K"</definedName>
    <definedName name="IQ_NET_INC_10Q" hidden="1">"IQ_NET_INC_10Q"</definedName>
    <definedName name="IQ_NET_INC_10Q1" hidden="1">"IQ_NET_INC_10Q1"</definedName>
    <definedName name="IQ_NET_INC_GROWTH_1" hidden="1">"c158"</definedName>
    <definedName name="IQ_NET_INC_GROWTH_2" hidden="1">"c162"</definedName>
    <definedName name="IQ_NET_INCOME_FDIC" hidden="1">"c6587"</definedName>
    <definedName name="IQ_NET_INT_INC_BNK_FDIC" hidden="1">"c6570"</definedName>
    <definedName name="IQ_NET_INT_INC_BR" hidden="1">"c765"</definedName>
    <definedName name="IQ_NET_INTEREST_MARGIN_FDIC" hidden="1">"c6726"</definedName>
    <definedName name="IQ_NET_LOANS_LEASES_CORE_DEPOSITS_FDIC" hidden="1">"c6743"</definedName>
    <definedName name="IQ_NET_LOANS_LEASES_DEPOSITS_FDIC" hidden="1">"c6742"</definedName>
    <definedName name="IQ_NET_OPERATING_INCOME_ASSETS_FDIC" hidden="1">"c6729"</definedName>
    <definedName name="IQ_NET_SECURITIZATION_INCOME_FDIC" hidden="1">"c6669"</definedName>
    <definedName name="IQ_NET_SERVICING_FEES_FDIC" hidden="1">"c6668"</definedName>
    <definedName name="IQ_NON_INT_EXP_FDIC" hidden="1">"c6579"</definedName>
    <definedName name="IQ_NON_INT_INC_FDIC" hidden="1">"c6575"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TM">6000</definedName>
    <definedName name="IQ_NUMBER_DEPOSITS_LESS_THAN_100K_FDIC" hidden="1">"c6495"</definedName>
    <definedName name="IQ_NUMBER_DEPOSITS_MORE_THAN_100K_FDIC" hidden="1">"c6493"</definedName>
    <definedName name="IQ_OBLIGATIONS_OF_STATES_TOTAL_LOANS_FOREIGN_FDIC" hidden="1">"c6447"</definedName>
    <definedName name="IQ_OBLIGATIONS_STATES_FDIC" hidden="1">"c6431"</definedName>
    <definedName name="IQ_OG_TOTAL_OIL_PRODUCTON" hidden="1">"c2059"</definedName>
    <definedName name="IQ_OPER_INC_BR" hidden="1">"c850"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MORT_BR" hidden="1">"c5566"</definedName>
    <definedName name="IQ_OTHER_ASSETS_BR" hidden="1">"c862"</definedName>
    <definedName name="IQ_OTHER_ASSETS_FDIC" hidden="1">"c6338"</definedName>
    <definedName name="IQ_OTHER_BORROWED_FUNDS_FDIC" hidden="1">"c6345"</definedName>
    <definedName name="IQ_OTHER_CA_SUPPL_BR" hidden="1">"c871"</definedName>
    <definedName name="IQ_OTHER_CL_SUPPL_BR" hidden="1">"c880"</definedName>
    <definedName name="IQ_OTHER_COMPREHENSIVE_INCOME_FDIC" hidden="1">"c6503"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QUITY_BR" hidden="1">"c888"</definedName>
    <definedName name="IQ_OTHER_FINANCE_ACT_BR" hidden="1">"c895"</definedName>
    <definedName name="IQ_OTHER_FINANCE_ACT_SUPPL_BR" hidden="1">"c901"</definedName>
    <definedName name="IQ_OTHER_INSURANCE_FEES_FDIC" hidden="1">"c6672"</definedName>
    <definedName name="IQ_OTHER_INTAN_BR" hidden="1">"c909"</definedName>
    <definedName name="IQ_OTHER_INTANGIBLE_FDIC" hidden="1">"c6337"</definedName>
    <definedName name="IQ_OTHER_INVEST_ACT_BR" hidden="1">"c918"</definedName>
    <definedName name="IQ_OTHER_INVEST_ACT_SUPPL_BR" hidden="1">"c924"</definedName>
    <definedName name="IQ_OTHER_LIAB_BR" hidden="1">"c932"</definedName>
    <definedName name="IQ_OTHER_LIAB_LT_BR" hidden="1">"c937"</definedName>
    <definedName name="IQ_OTHER_LIABILITIES_FDIC" hidden="1">"c6347"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T_ASSETS_BR" hidden="1">"c948"</definedName>
    <definedName name="IQ_OTHER_NON_INT_EXP_FDIC" hidden="1">"c6578"</definedName>
    <definedName name="IQ_OTHER_NON_INT_EXPENSE_FDIC" hidden="1">"c6679"</definedName>
    <definedName name="IQ_OTHER_NON_INT_INC_FDIC" hidden="1">"c6676"</definedName>
    <definedName name="IQ_OTHER_NON_OPER_EXP_BR" hidden="1">"c957"</definedName>
    <definedName name="IQ_OTHER_NON_OPER_EXP_SUPPL_BR" hidden="1">"c962"</definedName>
    <definedName name="IQ_OTHER_OFF_BS_LIAB_FDIC" hidden="1">"c6533"</definedName>
    <definedName name="IQ_OTHER_OPER_ACT_BR" hidden="1">"c985"</definedName>
    <definedName name="IQ_OTHER_OPER_BR" hidden="1">"c990"</definedName>
    <definedName name="IQ_OTHER_OPER_SUPPL_BR" hidden="1">"c994"</definedName>
    <definedName name="IQ_OTHER_OPER_TOT_BR" hidden="1">"c1000"</definedName>
    <definedName name="IQ_OTHER_RE_OWNED_FDIC" hidden="1">"c6330"</definedName>
    <definedName name="IQ_OTHER_REV_BR" hidden="1">"c1011"</definedName>
    <definedName name="IQ_OTHER_REV_SUPPL_BR" hidden="1">"c1016"</definedName>
    <definedName name="IQ_OTHER_SAVINGS_DEPOSITS_FDIC" hidden="1">"c6554"</definedName>
    <definedName name="IQ_OTHER_TRANSACTIONS_FDIC" hidden="1">"c6504"</definedName>
    <definedName name="IQ_OTHER_UNUSED_COMMITMENTS_FDIC" hidden="1">"c6530"</definedName>
    <definedName name="IQ_OTHER_UNUSUAL_BR" hidden="1">"c1561"</definedName>
    <definedName name="IQ_OTHER_UNUSUAL_SUPPL_BR" hidden="1">"c1496"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C_WRITTEN" hidden="1">"c1027"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FLOAT" hidden="1">"c227"</definedName>
    <definedName name="IQ_PERCENT_INSURED_FDIC" hidden="1">"c6374"</definedName>
    <definedName name="IQ_PLEDGED_SECURITIES_FDIC" hidden="1">"c6401"</definedName>
    <definedName name="IQ_PRE_TAX_INCOME_FDIC" hidden="1">"c6581"</definedName>
    <definedName name="IQ_PREF_ISSUED_BR" hidden="1">"c1047"</definedName>
    <definedName name="IQ_PREF_OTHER_BR" hidden="1">"c1055"</definedName>
    <definedName name="IQ_PREF_REP_BR" hidden="1">"c1062"</definedName>
    <definedName name="IQ_PREFERRED_FDIC" hidden="1">"c6349"</definedName>
    <definedName name="IQ_PREMISES_EQUIPMENT_FDIC" hidden="1">"c6577"</definedName>
    <definedName name="IQ_PRETAX_INC" hidden="1">"c16"</definedName>
    <definedName name="IQ_PRETAX_INC_10K" hidden="1">"IQ_PRETAX_INC_10K"</definedName>
    <definedName name="IQ_PRETAX_INC_10Q" hidden="1">"IQ_PRETAX_INC_10Q"</definedName>
    <definedName name="IQ_PRETAX_INC_10Q1" hidden="1">"IQ_PRETAX_INC_10Q1"</definedName>
    <definedName name="IQ_PRETAX_RETURN_ASSETS_FDIC" hidden="1">"c6731"</definedName>
    <definedName name="IQ_PRICE_OVER_EPS_EST" hidden="1">"c174"</definedName>
    <definedName name="IQ_PRICE_OVER_EPS_EST_1" hidden="1">"c175"</definedName>
    <definedName name="IQ_PRICEDATETIME" hidden="1">"IQ_PRICEDATETIME"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QTD" hidden="1">750000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LATED_PLANS_FDIC" hidden="1">"c6320"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TATEMENTS_NET_FDIC" hidden="1">"c6500"</definedName>
    <definedName name="IQ_RESTRUCTURE_BR" hidden="1">"c1106"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DEPOSITS_FDIC" hidden="1">"c6488"</definedName>
    <definedName name="IQ_RETAINED_EARNINGS_AVERAGE_EQUITY_FDIC" hidden="1">"c6733"</definedName>
    <definedName name="IQ_RETURN_ASSETS_BROK" hidden="1">"c1115"</definedName>
    <definedName name="IQ_RETURN_ASSETS_FDIC" hidden="1">"c6730"</definedName>
    <definedName name="IQ_RETURN_EQUITY_BROK" hidden="1">"c1120"</definedName>
    <definedName name="IQ_RETURN_EQUITY_FDIC" hidden="1">"c6732"</definedName>
    <definedName name="IQ_REVALUATION_GAINS_FDIC" hidden="1">"c6428"</definedName>
    <definedName name="IQ_REVALUATION_LOSSES_FDIC" hidden="1">"c6429"</definedName>
    <definedName name="IQ_REVENUE_10K" hidden="1">"IQ_REVENUE_10K"</definedName>
    <definedName name="IQ_REVENUE_10Q" hidden="1">"IQ_REVENUE_10Q"</definedName>
    <definedName name="IQ_REVENUE_10Q1" hidden="1">"IQ_REVENUE_10Q1"</definedName>
    <definedName name="IQ_REVENUE_EST_1" hidden="1">"c190"</definedName>
    <definedName name="IQ_REVENUE_GROWTH_1" hidden="1">"c155"</definedName>
    <definedName name="IQ_REVENUE_GROWTH_2" hidden="1">"c159"</definedName>
    <definedName name="IQ_RISK_WEIGHTED_ASSETS_FDIC" hidden="1">"c6370"</definedName>
    <definedName name="IQ_SALARY_FDIC" hidden="1">"c6576"</definedName>
    <definedName name="IQ_SALE_CONVERSION_RETIREMENT_STOCK_FDIC" hidden="1">"c6661"</definedName>
    <definedName name="IQ_SALE_INTAN_CF_BR" hidden="1">"c1133"</definedName>
    <definedName name="IQ_SALE_PPE_CF_BR" hidden="1">"c1139"</definedName>
    <definedName name="IQ_SALE_REAL_ESTATE_CF_BR" hidden="1">"c1145"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RVICE_CHARGES_FDIC" hidden="1">"c6572"</definedName>
    <definedName name="IQ_SHAREOUTSTANDING" hidden="1">"c1347"</definedName>
    <definedName name="IQ_SHORT_INTEREST_VOLUME" hidden="1">"c228"</definedName>
    <definedName name="IQ_SPECIAL_DIV_CF_BR" hidden="1">"c1171"</definedName>
    <definedName name="IQ_ST_DEBT_BR" hidden="1">"c1178"</definedName>
    <definedName name="IQ_ST_DEBT_ISSUED_BR" hidden="1">"c1183"</definedName>
    <definedName name="IQ_ST_DEBT_REPAID_BR" hidden="1">"c1191"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UB_DEBT_FDIC" hidden="1">"c6346"</definedName>
    <definedName name="IQ_SURPLUS_FDIC" hidden="1">"c6351"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FDIC" hidden="1">"c6369"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AL_AR_BR" hidden="1">"c1231"</definedName>
    <definedName name="IQ_TOTAL_ASSETS_FDIC" hidden="1">"c6339"</definedName>
    <definedName name="IQ_TOTAL_CHARGE_OFFS_FDIC" hidden="1">"c6603"</definedName>
    <definedName name="IQ_TOTAL_DEBT_ISSUED_BR" hidden="1">"c1253"</definedName>
    <definedName name="IQ_TOTAL_DEBT_REPAID_BR" hidden="1">"c1260"</definedName>
    <definedName name="IQ_TOTAL_DEBT_SECURITIES_FDIC" hidden="1">"c6410"</definedName>
    <definedName name="IQ_TOTAL_DEPOSITS_FDIC" hidden="1">"c6342"</definedName>
    <definedName name="IQ_TOTAL_EMPLOYEES_FDIC" hidden="1">"c6355"</definedName>
    <definedName name="IQ_TOTAL_LIAB_BR" hidden="1">"c1278"</definedName>
    <definedName name="IQ_TOTAL_LIAB_EQUITY_FDIC" hidden="1">"c6354"</definedName>
    <definedName name="IQ_TOTAL_LIABILITIES_FDIC" hidden="1">"c6348"</definedName>
    <definedName name="IQ_TOTAL_OPER_EXP_BR" hidden="1">"c1284"</definedName>
    <definedName name="IQ_TOTAL_PENSION_OBLIGATION" hidden="1">"c1292"</definedName>
    <definedName name="IQ_TOTAL_RECOVERIES_FDIC" hidden="1">"c6622"</definedName>
    <definedName name="IQ_TOTAL_REV_BNK_FDIC" hidden="1">"c6786"</definedName>
    <definedName name="IQ_TOTAL_REV_BR" hidden="1">"c1303"</definedName>
    <definedName name="IQ_TOTAL_RISK_BASED_CAPITAL_RATIO_FDIC" hidden="1">"c6747"</definedName>
    <definedName name="IQ_TOTAL_SECURITIES_FDIC" hidden="1">"c6306"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_BR" hidden="1">"c5517"</definedName>
    <definedName name="IQ_TRADING_ACCOUNT_GAINS_FEES_FDIC" hidden="1">"c6573"</definedName>
    <definedName name="IQ_TRADING_ASSETS_FDIC" hidden="1">"c6328"</definedName>
    <definedName name="IQ_TRADING_LIABILITIES_FDIC" hidden="1">"c6344"</definedName>
    <definedName name="IQ_TRANSACTION_ACCOUNTS_FDIC" hidden="1">"c6544"</definedName>
    <definedName name="IQ_TREASURY_OTHER_EQUITY_BR" hidden="1">"c1314"</definedName>
    <definedName name="IQ_TREASURY_STOCK_TRANSACTIONS_FDIC" hidden="1">"c6501"</definedName>
    <definedName name="IQ_TWELVE_MONTHS_FIXED_AND_FLOATING_FDIC" hidden="1">"c6420"</definedName>
    <definedName name="IQ_TWELVE_MONTHS_MORTGAGE_PASS_THROUGHS_FDIC" hidden="1">"c6412"</definedName>
    <definedName name="IQ_UNDIVIDED_PROFITS_FDIC" hidden="1">"c6352"</definedName>
    <definedName name="IQ_UNEARN_REV_CURRENT_BR" hidden="1">"c1324"</definedName>
    <definedName name="IQ_UNEARNED_INCOME_FDIC" hidden="1">"c6324"</definedName>
    <definedName name="IQ_UNEARNED_INCOME_FOREIGN_FDIC" hidden="1">"c6385"</definedName>
    <definedName name="IQ_UNPROFITABLE_INSTITUTIONS_FDIC" hidden="1">"c6722"</definedName>
    <definedName name="IQ_UNUSED_LOAN_COMMITMENTS_FDIC" hidden="1">"c6368"</definedName>
    <definedName name="IQ_US_BRANCHES_FOREIGN_BANK_LOANS_FDIC" hidden="1">"c6435"</definedName>
    <definedName name="IQ_US_BRANCHES_FOREIGN_BANKS_FDIC" hidden="1">"c6390"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VALUATION_ALLOWANCES_FDIC" hidden="1">"c6400"</definedName>
    <definedName name="IQ_VC_REVENUE_FDIC" hidden="1">"c6667"</definedName>
    <definedName name="IQ_VOLATILE_LIABILITIES_FDIC" hidden="1">"c6364"</definedName>
    <definedName name="IQ_WEEK">50000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YTD">3000</definedName>
    <definedName name="IQ_YTDMONTH" hidden="1">130000</definedName>
    <definedName name="jkl" hidden="1">{"ReportTop",#N/A,FALSE,"report top"}</definedName>
    <definedName name="jkl_1" hidden="1">{"ReportTop",#N/A,FALSE,"report top"}</definedName>
    <definedName name="jkl_2" hidden="1">{"ReportTop",#N/A,FALSE,"report top"}</definedName>
    <definedName name="jkl_3" hidden="1">{"ReportTop",#N/A,FALSE,"report top"}</definedName>
    <definedName name="jkl_4" hidden="1">{"ReportTop",#N/A,FALSE,"report top"}</definedName>
    <definedName name="jklkj" hidden="1">{"Sum1",#N/A,FALSE,"Reserve Report";"Sum2",#N/A,FALSE,"Reserve Report";"Sum3",#N/A,FALSE,"Reserve Report";"Sum4",#N/A,FALSE,"Reserve Report"}</definedName>
    <definedName name="jklkj_1" hidden="1">{"Sum1",#N/A,FALSE,"Reserve Report";"Sum2",#N/A,FALSE,"Reserve Report";"Sum3",#N/A,FALSE,"Reserve Report";"Sum4",#N/A,FALSE,"Reserve Report"}</definedName>
    <definedName name="jklkj_2" hidden="1">{"Sum1",#N/A,FALSE,"Reserve Report";"Sum2",#N/A,FALSE,"Reserve Report";"Sum3",#N/A,FALSE,"Reserve Report";"Sum4",#N/A,FALSE,"Reserve Report"}</definedName>
    <definedName name="jklkj_3" hidden="1">{"Sum1",#N/A,FALSE,"Reserve Report";"Sum2",#N/A,FALSE,"Reserve Report";"Sum3",#N/A,FALSE,"Reserve Report";"Sum4",#N/A,FALSE,"Reserve Report"}</definedName>
    <definedName name="jklkj_4" hidden="1">{"Sum1",#N/A,FALSE,"Reserve Report";"Sum2",#N/A,FALSE,"Reserve Report";"Sum3",#N/A,FALSE,"Reserve Report";"Sum4",#N/A,FALSE,"Reserve Report"}</definedName>
    <definedName name="kjkk" hidden="1">{"Sum1",#N/A,FALSE,"Reserve Report";"Sum2",#N/A,FALSE,"Reserve Report";"Sum3",#N/A,FALSE,"Reserve Report";"Sum4",#N/A,FALSE,"Reserve Report"}</definedName>
    <definedName name="kjkk_1" hidden="1">{"Sum1",#N/A,FALSE,"Reserve Report";"Sum2",#N/A,FALSE,"Reserve Report";"Sum3",#N/A,FALSE,"Reserve Report";"Sum4",#N/A,FALSE,"Reserve Report"}</definedName>
    <definedName name="kjkk_2" hidden="1">{"Sum1",#N/A,FALSE,"Reserve Report";"Sum2",#N/A,FALSE,"Reserve Report";"Sum3",#N/A,FALSE,"Reserve Report";"Sum4",#N/A,FALSE,"Reserve Report"}</definedName>
    <definedName name="kjkk_3" hidden="1">{"Sum1",#N/A,FALSE,"Reserve Report";"Sum2",#N/A,FALSE,"Reserve Report";"Sum3",#N/A,FALSE,"Reserve Report";"Sum4",#N/A,FALSE,"Reserve Report"}</definedName>
    <definedName name="kjkk_4" hidden="1">{"Sum1",#N/A,FALSE,"Reserve Report";"Sum2",#N/A,FALSE,"Reserve Report";"Sum3",#N/A,FALSE,"Reserve Report";"Sum4",#N/A,FALSE,"Reserve Report"}</definedName>
    <definedName name="kli" hidden="1">{"Total",#N/A,FALSE,"Total Proved";"PDP",#N/A,FALSE,"Total Proved";"PNP",#N/A,FALSE,"Total Proved";"PUD",#N/A,FALSE,"Total Proved"}</definedName>
    <definedName name="kli_1" hidden="1">{"Total",#N/A,FALSE,"Total Proved";"PDP",#N/A,FALSE,"Total Proved";"PNP",#N/A,FALSE,"Total Proved";"PUD",#N/A,FALSE,"Total Proved"}</definedName>
    <definedName name="kli_2" hidden="1">{"Total",#N/A,FALSE,"Total Proved";"PDP",#N/A,FALSE,"Total Proved";"PNP",#N/A,FALSE,"Total Proved";"PUD",#N/A,FALSE,"Total Proved"}</definedName>
    <definedName name="kli_3" hidden="1">{"Total",#N/A,FALSE,"Total Proved";"PDP",#N/A,FALSE,"Total Proved";"PNP",#N/A,FALSE,"Total Proved";"PUD",#N/A,FALSE,"Total Proved"}</definedName>
    <definedName name="kli_4" hidden="1">{"Total",#N/A,FALSE,"Total Proved";"PDP",#N/A,FALSE,"Total Proved";"PNP",#N/A,FALSE,"Total Proved";"PUD",#N/A,FALSE,"Total Proved"}</definedName>
    <definedName name="KNUTSON">#REF!</definedName>
    <definedName name="LIMON">#REF!</definedName>
    <definedName name="LRS">#REF!</definedName>
    <definedName name="milner" hidden="1">{#N/A,#N/A,FALSE,"Aging Summary";#N/A,#N/A,FALSE,"Ratio Analysis";#N/A,#N/A,FALSE,"Test 120 Day Accts";#N/A,#N/A,FALSE,"Tickmarks"}</definedName>
    <definedName name="milner_1" hidden="1">{#N/A,#N/A,FALSE,"Aging Summary";#N/A,#N/A,FALSE,"Ratio Analysis";#N/A,#N/A,FALSE,"Test 120 Day Accts";#N/A,#N/A,FALSE,"Tickmarks"}</definedName>
    <definedName name="milner_2" hidden="1">{#N/A,#N/A,FALSE,"Aging Summary";#N/A,#N/A,FALSE,"Ratio Analysis";#N/A,#N/A,FALSE,"Test 120 Day Accts";#N/A,#N/A,FALSE,"Tickmarks"}</definedName>
    <definedName name="milner_3" hidden="1">{#N/A,#N/A,FALSE,"Aging Summary";#N/A,#N/A,FALSE,"Ratio Analysis";#N/A,#N/A,FALSE,"Test 120 Day Accts";#N/A,#N/A,FALSE,"Tickmarks"}</definedName>
    <definedName name="milner_4" hidden="1">{#N/A,#N/A,FALSE,"Aging Summary";#N/A,#N/A,FALSE,"Ratio Analysis";#N/A,#N/A,FALSE,"Test 120 Day Accts";#N/A,#N/A,FALSE,"Tickmarks"}</definedName>
    <definedName name="MONTH">[8]MODEL!$E$13</definedName>
    <definedName name="MONTHS">[9]Sheet1!$A$1:$A$85</definedName>
    <definedName name="MOVED" hidden="1">{"CHART",#N/A,FALSE,"Arch Communications"}</definedName>
    <definedName name="MOVED_1" hidden="1">{"CHART",#N/A,FALSE,"Arch Communications"}</definedName>
    <definedName name="MOVED_2" hidden="1">{"CHART",#N/A,FALSE,"Arch Communications"}</definedName>
    <definedName name="MOVED_3" hidden="1">{"CHART",#N/A,FALSE,"Arch Communications"}</definedName>
    <definedName name="MOVED_4" hidden="1">{"CHART",#N/A,FALSE,"Arch Communications"}</definedName>
    <definedName name="MRG" hidden="1">{"INCOME",#N/A,FALSE,"ProNet";"VALUE",#N/A,FALSE,"ProNet"}</definedName>
    <definedName name="MRG_1" hidden="1">{"INCOME",#N/A,FALSE,"ProNet";"VALUE",#N/A,FALSE,"ProNet"}</definedName>
    <definedName name="MRG_2" hidden="1">{"INCOME",#N/A,FALSE,"ProNet";"VALUE",#N/A,FALSE,"ProNet"}</definedName>
    <definedName name="MRG_3" hidden="1">{"INCOME",#N/A,FALSE,"ProNet";"VALUE",#N/A,FALSE,"ProNet"}</definedName>
    <definedName name="MRG_4" hidden="1">{"INCOME",#N/A,FALSE,"ProNet";"VALUE",#N/A,FALSE,"ProNet"}</definedName>
    <definedName name="NUCLA">#REF!</definedName>
    <definedName name="oldname" hidden="1">{#N/A,#N/A,FALSE,"Index";#N/A,#N/A,FALSE,"IncStmt";#N/A,#N/A,FALSE,"Ratios";#N/A,#N/A,FALSE,"CashFlows";#N/A,#N/A,FALSE,"Ins1";#N/A,#N/A,FALSE,"Ins2";#N/A,#N/A,FALSE,"SelfFund";#N/A,#N/A,FALSE,"SGA";#N/A,#N/A,FALSE,"Recon";#N/A,#N/A,FALSE,"Earnings";#N/A,#N/A,FALSE,"Earnings (2)";#N/A,#N/A,FALSE,"Stock";#N/A,#N/A,FALSE,"Stock (2)";#N/A,#N/A,FALSE,"PeerRatios";#N/A,#N/A,FALSE,"PeerRanks"}</definedName>
    <definedName name="oldname_1" hidden="1">{#N/A,#N/A,FALSE,"Index";#N/A,#N/A,FALSE,"IncStmt";#N/A,#N/A,FALSE,"Ratios";#N/A,#N/A,FALSE,"CashFlows";#N/A,#N/A,FALSE,"Ins1";#N/A,#N/A,FALSE,"Ins2";#N/A,#N/A,FALSE,"SelfFund";#N/A,#N/A,FALSE,"SGA";#N/A,#N/A,FALSE,"Recon";#N/A,#N/A,FALSE,"Earnings";#N/A,#N/A,FALSE,"Earnings (2)";#N/A,#N/A,FALSE,"Stock";#N/A,#N/A,FALSE,"Stock (2)";#N/A,#N/A,FALSE,"PeerRatios";#N/A,#N/A,FALSE,"PeerRanks"}</definedName>
    <definedName name="oldname_2" hidden="1">{#N/A,#N/A,FALSE,"Index";#N/A,#N/A,FALSE,"IncStmt";#N/A,#N/A,FALSE,"Ratios";#N/A,#N/A,FALSE,"CashFlows";#N/A,#N/A,FALSE,"Ins1";#N/A,#N/A,FALSE,"Ins2";#N/A,#N/A,FALSE,"SelfFund";#N/A,#N/A,FALSE,"SGA";#N/A,#N/A,FALSE,"Recon";#N/A,#N/A,FALSE,"Earnings";#N/A,#N/A,FALSE,"Earnings (2)";#N/A,#N/A,FALSE,"Stock";#N/A,#N/A,FALSE,"Stock (2)";#N/A,#N/A,FALSE,"PeerRatios";#N/A,#N/A,FALSE,"PeerRanks"}</definedName>
    <definedName name="oldname_3" hidden="1">{#N/A,#N/A,FALSE,"Index";#N/A,#N/A,FALSE,"IncStmt";#N/A,#N/A,FALSE,"Ratios";#N/A,#N/A,FALSE,"CashFlows";#N/A,#N/A,FALSE,"Ins1";#N/A,#N/A,FALSE,"Ins2";#N/A,#N/A,FALSE,"SelfFund";#N/A,#N/A,FALSE,"SGA";#N/A,#N/A,FALSE,"Recon";#N/A,#N/A,FALSE,"Earnings";#N/A,#N/A,FALSE,"Earnings (2)";#N/A,#N/A,FALSE,"Stock";#N/A,#N/A,FALSE,"Stock (2)";#N/A,#N/A,FALSE,"PeerRatios";#N/A,#N/A,FALSE,"PeerRanks"}</definedName>
    <definedName name="oldname_4" hidden="1">{#N/A,#N/A,FALSE,"Index";#N/A,#N/A,FALSE,"IncStmt";#N/A,#N/A,FALSE,"Ratios";#N/A,#N/A,FALSE,"CashFlows";#N/A,#N/A,FALSE,"Ins1";#N/A,#N/A,FALSE,"Ins2";#N/A,#N/A,FALSE,"SelfFund";#N/A,#N/A,FALSE,"SGA";#N/A,#N/A,FALSE,"Recon";#N/A,#N/A,FALSE,"Earnings";#N/A,#N/A,FALSE,"Earnings (2)";#N/A,#N/A,FALSE,"Stock";#N/A,#N/A,FALSE,"Stock (2)";#N/A,#N/A,FALSE,"PeerRatios";#N/A,#N/A,FALSE,"PeerRanks"}</definedName>
    <definedName name="Page_Board_Report_Draft">#REF!</definedName>
    <definedName name="Page_Board_Report_Final">#REF!</definedName>
    <definedName name="Page03_Rounding">#REF!</definedName>
    <definedName name="Page17_Draft">#REF!</definedName>
    <definedName name="Page17_Final">#REF!</definedName>
    <definedName name="Pal_Workbook_GUID" hidden="1">"E59DPNHT2S2K3FB16TF6X4M3"</definedName>
    <definedName name="Pg04_High_Value">#REF!</definedName>
    <definedName name="Pg04_Low_Value">#REF!</definedName>
    <definedName name="Pg05_High_Value">#REF!</definedName>
    <definedName name="Pg05_Low_Value">#REF!</definedName>
    <definedName name="PJAM3Yr" hidden="1">{"INCOME",#N/A,FALSE,"ProNet";"VALUE",#N/A,FALSE,"ProNet"}</definedName>
    <definedName name="PJAM3Yr_1" hidden="1">{"INCOME",#N/A,FALSE,"ProNet";"VALUE",#N/A,FALSE,"ProNet"}</definedName>
    <definedName name="PJAM3Yr_2" hidden="1">{"INCOME",#N/A,FALSE,"ProNet";"VALUE",#N/A,FALSE,"ProNet"}</definedName>
    <definedName name="PJAM3Yr_3" hidden="1">{"INCOME",#N/A,FALSE,"ProNet";"VALUE",#N/A,FALSE,"ProNet"}</definedName>
    <definedName name="PJAM3Yr_4" hidden="1">{"INCOME",#N/A,FALSE,"ProNet";"VALUE",#N/A,FALSE,"ProNet"}</definedName>
    <definedName name="PopCache_GL_INTERFACE_REFERENCE7" hidden="1">[10]PopCache!$A$1:$A$2</definedName>
    <definedName name="PRI_MNTH">[8]MODEL!$B$3</definedName>
    <definedName name="PRI_YEAR">[8]MODEL!$E$5</definedName>
    <definedName name="_xlnm.Print_Area" localSheetId="15">'2021-12-31 TS 10-K BalSht'!$B$3:$I$46</definedName>
    <definedName name="_xlnm.Print_Area" localSheetId="2">'A1 BSA Exit Fee'!$B$2:$T$36</definedName>
    <definedName name="_xlnm.Print_Area" localSheetId="3">'A2 Sequencing Summary'!$B$2:$AJ$84</definedName>
    <definedName name="_xlnm.Print_Area" localSheetId="4">'A3 Generation Share'!$B$2:$L$20</definedName>
    <definedName name="_xlnm.Print_Area" localSheetId="5">'A4 Springerville SRP Adj'!$B$2:$L$17</definedName>
    <definedName name="_xlnm.Print_Area" localSheetId="6">'A5 Other Liab'!$B$2:$T$41</definedName>
    <definedName name="_xlnm.Print_Area" localSheetId="7">'A6 Benchmarking'!$B$2:$L$27</definedName>
    <definedName name="_xlnm.Print_Area" localSheetId="11">'Dec 2021 TS 10-K BalSht ($M)'!$B$3:$I$46</definedName>
    <definedName name="_xlnm.Print_Area" localSheetId="9">'Sequencing Analysis'!$B$2:$N$36</definedName>
    <definedName name="_xlnm.Print_Area" localSheetId="17">'TS Mem Bill'!$B$4:$W$51</definedName>
    <definedName name="_xlnm.Print_Area" localSheetId="13">'TS Mem Bill ($M)'!$B$4:$W$51</definedName>
    <definedName name="_xlnm.Print_Area" localSheetId="16">'TS Pat Cap'!$B$4:$V$55</definedName>
    <definedName name="_xlnm.Print_Area" localSheetId="12">'TS Pat Cap ($M)'!$B$4:$V$55</definedName>
    <definedName name="_xlnm.Print_Area" localSheetId="0">'USER GUIDE'!$C$4:$F$11</definedName>
    <definedName name="_xlnm.Print_Titles" localSheetId="2">'A1 BSA Exit Fee'!$2:$3</definedName>
    <definedName name="PYRAMID">#REF!</definedName>
    <definedName name="QLGC" hidden="1">{"CHART",#N/A,FALSE,"Arch Communications"}</definedName>
    <definedName name="QLGC_1" hidden="1">{"CHART",#N/A,FALSE,"Arch Communications"}</definedName>
    <definedName name="QLGC_2" hidden="1">{"CHART",#N/A,FALSE,"Arch Communications"}</definedName>
    <definedName name="QLGC_3" hidden="1">{"CHART",#N/A,FALSE,"Arch Communications"}</definedName>
    <definedName name="QLGC_4" hidden="1">{"CHART",#N/A,FALSE,"Arch Communications"}</definedName>
    <definedName name="qw" hidden="1">{"Total",#N/A,FALSE,"Total Proved + Probable";"PDP",#N/A,FALSE,"Total Proved + Probable";"PNP",#N/A,FALSE,"Total Proved + Probable";"PUD",#N/A,FALSE,"Total Proved + Probable";"Prob",#N/A,FALSE,"Total Proved + Probable"}</definedName>
    <definedName name="qw_1" hidden="1">{"Total",#N/A,FALSE,"Total Proved + Probable";"PDP",#N/A,FALSE,"Total Proved + Probable";"PNP",#N/A,FALSE,"Total Proved + Probable";"PUD",#N/A,FALSE,"Total Proved + Probable";"Prob",#N/A,FALSE,"Total Proved + Probable"}</definedName>
    <definedName name="qw_2" hidden="1">{"Total",#N/A,FALSE,"Total Proved + Probable";"PDP",#N/A,FALSE,"Total Proved + Probable";"PNP",#N/A,FALSE,"Total Proved + Probable";"PUD",#N/A,FALSE,"Total Proved + Probable";"Prob",#N/A,FALSE,"Total Proved + Probable"}</definedName>
    <definedName name="qw_3" hidden="1">{"Total",#N/A,FALSE,"Total Proved + Probable";"PDP",#N/A,FALSE,"Total Proved + Probable";"PNP",#N/A,FALSE,"Total Proved + Probable";"PUD",#N/A,FALSE,"Total Proved + Probable";"Prob",#N/A,FALSE,"Total Proved + Probable"}</definedName>
    <definedName name="qw_4" hidden="1">{"Total",#N/A,FALSE,"Total Proved + Probable";"PDP",#N/A,FALSE,"Total Proved + Probable";"PNP",#N/A,FALSE,"Total Proved + Probable";"PUD",#N/A,FALSE,"Total Proved + Probable";"Prob",#N/A,FALSE,"Total Proved + Probable"}</definedName>
    <definedName name="RAWHIDE">#REF!</definedName>
    <definedName name="rgr" hidden="1">{"ReportTop",#N/A,FALSE,"report top"}</definedName>
    <definedName name="rgr_1" hidden="1">{"ReportTop",#N/A,FALSE,"report top"}</definedName>
    <definedName name="rgr_2" hidden="1">{"ReportTop",#N/A,FALSE,"report top"}</definedName>
    <definedName name="rgr_3" hidden="1">{"ReportTop",#N/A,FALSE,"report top"}</definedName>
    <definedName name="rgr_4" hidden="1">{"ReportTop",#N/A,FALSE,"report top"}</definedName>
    <definedName name="RIFLE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IsInput" hidden="1">FALSE</definedName>
    <definedName name="RiskIsOptimization" hidden="1">FALSE</definedName>
    <definedName name="RiskIsOutput" hidden="1">FALSE</definedName>
    <definedName name="RiskIsStatistics" hidden="1">FALSE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SANJUAN">#REF!</definedName>
    <definedName name="scott" hidden="1">{#N/A,#N/A,TRUE,"Val - sum";#N/A,#N/A,TRUE,"Val - Sum1";#N/A,#N/A,TRUE,"Val - sum2";#N/A,#N/A,TRUE,"Val - Sum3";#N/A,#N/A,TRUE,"Tar-DCF";#N/A,#N/A,TRUE,"Tar-Val LBO";#N/A,#N/A,TRUE,"Tar-Mult Val"}</definedName>
    <definedName name="scott_1" hidden="1">{#N/A,#N/A,TRUE,"Val - sum";#N/A,#N/A,TRUE,"Val - Sum1";#N/A,#N/A,TRUE,"Val - sum2";#N/A,#N/A,TRUE,"Val - Sum3";#N/A,#N/A,TRUE,"Tar-DCF";#N/A,#N/A,TRUE,"Tar-Val LBO";#N/A,#N/A,TRUE,"Tar-Mult Val"}</definedName>
    <definedName name="scott_2" hidden="1">{#N/A,#N/A,TRUE,"Val - sum";#N/A,#N/A,TRUE,"Val - Sum1";#N/A,#N/A,TRUE,"Val - sum2";#N/A,#N/A,TRUE,"Val - Sum3";#N/A,#N/A,TRUE,"Tar-DCF";#N/A,#N/A,TRUE,"Tar-Val LBO";#N/A,#N/A,TRUE,"Tar-Mult Val"}</definedName>
    <definedName name="scott_3" hidden="1">{#N/A,#N/A,TRUE,"Val - sum";#N/A,#N/A,TRUE,"Val - Sum1";#N/A,#N/A,TRUE,"Val - sum2";#N/A,#N/A,TRUE,"Val - Sum3";#N/A,#N/A,TRUE,"Tar-DCF";#N/A,#N/A,TRUE,"Tar-Val LBO";#N/A,#N/A,TRUE,"Tar-Mult Val"}</definedName>
    <definedName name="scott_4" hidden="1">{#N/A,#N/A,TRUE,"Val - sum";#N/A,#N/A,TRUE,"Val - Sum1";#N/A,#N/A,TRUE,"Val - sum2";#N/A,#N/A,TRUE,"Val - Sum3";#N/A,#N/A,TRUE,"Tar-DCF";#N/A,#N/A,TRUE,"Tar-Val LBO";#N/A,#N/A,TRUE,"Tar-Mult Val"}</definedName>
    <definedName name="sdas" hidden="1">{"Total",#N/A,FALSE,"Six Fields";"PDP",#N/A,FALSE,"Six Fields";"PNP",#N/A,FALSE,"Six Fields";"PUD",#N/A,FALSE,"Six Fields";"Prob",#N/A,FALSE,"Six Fields"}</definedName>
    <definedName name="sdas_1" hidden="1">{"Total",#N/A,FALSE,"Six Fields";"PDP",#N/A,FALSE,"Six Fields";"PNP",#N/A,FALSE,"Six Fields";"PUD",#N/A,FALSE,"Six Fields";"Prob",#N/A,FALSE,"Six Fields"}</definedName>
    <definedName name="sdas_2" hidden="1">{"Total",#N/A,FALSE,"Six Fields";"PDP",#N/A,FALSE,"Six Fields";"PNP",#N/A,FALSE,"Six Fields";"PUD",#N/A,FALSE,"Six Fields";"Prob",#N/A,FALSE,"Six Fields"}</definedName>
    <definedName name="sdas_3" hidden="1">{"Total",#N/A,FALSE,"Six Fields";"PDP",#N/A,FALSE,"Six Fields";"PNP",#N/A,FALSE,"Six Fields";"PUD",#N/A,FALSE,"Six Fields";"Prob",#N/A,FALSE,"Six Fields"}</definedName>
    <definedName name="sdas_4" hidden="1">{"Total",#N/A,FALSE,"Six Fields";"PDP",#N/A,FALSE,"Six Fields";"PNP",#N/A,FALSE,"Six Fields";"PUD",#N/A,FALSE,"Six Fields";"Prob",#N/A,FALSE,"Six Fields"}</definedName>
    <definedName name="sencount" hidden="1">1</definedName>
    <definedName name="shaci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shaci_1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shaci_2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shaci_3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shaci_4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shamrock" hidden="1">{#N/A,#N/A,TRUE,"Val - sum";#N/A,#N/A,TRUE,"Val - Sum1";#N/A,#N/A,TRUE,"Val - sum2";#N/A,#N/A,TRUE,"Val - Sum3";#N/A,#N/A,TRUE,"Tar-DCF";#N/A,#N/A,TRUE,"Tar-Val LBO";#N/A,#N/A,TRUE,"Tar-Mult Val"}</definedName>
    <definedName name="shamrock_1" hidden="1">{#N/A,#N/A,TRUE,"Val - sum";#N/A,#N/A,TRUE,"Val - Sum1";#N/A,#N/A,TRUE,"Val - sum2";#N/A,#N/A,TRUE,"Val - Sum3";#N/A,#N/A,TRUE,"Tar-DCF";#N/A,#N/A,TRUE,"Tar-Val LBO";#N/A,#N/A,TRUE,"Tar-Mult Val"}</definedName>
    <definedName name="shamrock_2" hidden="1">{#N/A,#N/A,TRUE,"Val - sum";#N/A,#N/A,TRUE,"Val - Sum1";#N/A,#N/A,TRUE,"Val - sum2";#N/A,#N/A,TRUE,"Val - Sum3";#N/A,#N/A,TRUE,"Tar-DCF";#N/A,#N/A,TRUE,"Tar-Val LBO";#N/A,#N/A,TRUE,"Tar-Mult Val"}</definedName>
    <definedName name="shamrock_3" hidden="1">{#N/A,#N/A,TRUE,"Val - sum";#N/A,#N/A,TRUE,"Val - Sum1";#N/A,#N/A,TRUE,"Val - sum2";#N/A,#N/A,TRUE,"Val - Sum3";#N/A,#N/A,TRUE,"Tar-DCF";#N/A,#N/A,TRUE,"Tar-Val LBO";#N/A,#N/A,TRUE,"Tar-Mult Val"}</definedName>
    <definedName name="shamrock_4" hidden="1">{#N/A,#N/A,TRUE,"Val - sum";#N/A,#N/A,TRUE,"Val - Sum1";#N/A,#N/A,TRUE,"Val - sum2";#N/A,#N/A,TRUE,"Val - Sum3";#N/A,#N/A,TRUE,"Tar-DCF";#N/A,#N/A,TRUE,"Tar-Val LBO";#N/A,#N/A,TRUE,"Tar-Mult Val"}</definedName>
    <definedName name="SPRINGERVILLE">#REF!</definedName>
    <definedName name="SubsGrowth" hidden="1">[7]DS_Industry_Specif!$H$1</definedName>
    <definedName name="TABLE_LRS_Prop_Ins">#REF!</definedName>
    <definedName name="TABLE_LRS_Prop_Ins_Check">#REF!</definedName>
    <definedName name="Table_of_Explanation_Counts">#REF!</definedName>
    <definedName name="Table_of_Explanations">#REF!</definedName>
    <definedName name="Test" hidden="1">{"INCOME",#N/A,FALSE,"ProNet";"VALUE",#N/A,FALSE,"ProNet"}</definedName>
    <definedName name="Test_1" hidden="1">{"INCOME",#N/A,FALSE,"ProNet";"VALUE",#N/A,FALSE,"ProNet"}</definedName>
    <definedName name="Test_2" hidden="1">{"INCOME",#N/A,FALSE,"ProNet";"VALUE",#N/A,FALSE,"ProNet"}</definedName>
    <definedName name="Test_3" hidden="1">{"INCOME",#N/A,FALSE,"ProNet";"VALUE",#N/A,FALSE,"ProNet"}</definedName>
    <definedName name="Test_4" hidden="1">{"INCOME",#N/A,FALSE,"ProNet";"VALUE",#N/A,FALSE,"ProNet"}</definedName>
    <definedName name="Test2" hidden="1">{"INCOME",#N/A,FALSE,"ProNet";"VALUE",#N/A,FALSE,"ProNet"}</definedName>
    <definedName name="Test2_1" hidden="1">{"INCOME",#N/A,FALSE,"ProNet";"VALUE",#N/A,FALSE,"ProNet"}</definedName>
    <definedName name="Test2_2" hidden="1">{"INCOME",#N/A,FALSE,"ProNet";"VALUE",#N/A,FALSE,"ProNet"}</definedName>
    <definedName name="Test2_3" hidden="1">{"INCOME",#N/A,FALSE,"ProNet";"VALUE",#N/A,FALSE,"ProNet"}</definedName>
    <definedName name="Test2_4" hidden="1">{"INCOME",#N/A,FALSE,"ProNet";"VALUE",#N/A,FALSE,"ProNet"}</definedName>
    <definedName name="Test3" hidden="1">{"INCOME",#N/A,FALSE,"ProNet";"VALUE",#N/A,FALSE,"ProNet"}</definedName>
    <definedName name="Test3_1" hidden="1">{"INCOME",#N/A,FALSE,"ProNet";"VALUE",#N/A,FALSE,"ProNet"}</definedName>
    <definedName name="Test3_2" hidden="1">{"INCOME",#N/A,FALSE,"ProNet";"VALUE",#N/A,FALSE,"ProNet"}</definedName>
    <definedName name="Test3_3" hidden="1">{"INCOME",#N/A,FALSE,"ProNet";"VALUE",#N/A,FALSE,"ProNet"}</definedName>
    <definedName name="Test3_4" hidden="1">{"INCOME",#N/A,FALSE,"ProNet";"VALUE",#N/A,FALSE,"ProNet"}</definedName>
    <definedName name="test4" hidden="1">{"CHART",#N/A,FALSE,"Arch Communications"}</definedName>
    <definedName name="test4_1" hidden="1">{"CHART",#N/A,FALSE,"Arch Communications"}</definedName>
    <definedName name="test4_2" hidden="1">{"CHART",#N/A,FALSE,"Arch Communications"}</definedName>
    <definedName name="test4_3" hidden="1">{"CHART",#N/A,FALSE,"Arch Communications"}</definedName>
    <definedName name="test4_4" hidden="1">{"CHART",#N/A,FALSE,"Arch Communications"}</definedName>
    <definedName name="TextRefCopyRangeCount" hidden="1">38</definedName>
    <definedName name="TOE_Prior_Month">#REF!</definedName>
    <definedName name="Total_Tie_Out_Differences">#REF!</definedName>
    <definedName name="TOTAL_US_Obligations">"US"</definedName>
    <definedName name="trtyr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trtyr_1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trtyr_2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trtyr_3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trtyr_4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TS_Share_of_LRS">#REF!</definedName>
    <definedName name="ui" hidden="1">{"Total",#N/A,FALSE,"Total Proved";"PDP",#N/A,FALSE,"Total Proved";"PNP",#N/A,FALSE,"Total Proved";"PUD",#N/A,FALSE,"Total Proved"}</definedName>
    <definedName name="ui_1" hidden="1">{"Total",#N/A,FALSE,"Total Proved";"PDP",#N/A,FALSE,"Total Proved";"PNP",#N/A,FALSE,"Total Proved";"PUD",#N/A,FALSE,"Total Proved"}</definedName>
    <definedName name="ui_2" hidden="1">{"Total",#N/A,FALSE,"Total Proved";"PDP",#N/A,FALSE,"Total Proved";"PNP",#N/A,FALSE,"Total Proved";"PUD",#N/A,FALSE,"Total Proved"}</definedName>
    <definedName name="ui_3" hidden="1">{"Total",#N/A,FALSE,"Total Proved";"PDP",#N/A,FALSE,"Total Proved";"PNP",#N/A,FALSE,"Total Proved";"PUD",#N/A,FALSE,"Total Proved"}</definedName>
    <definedName name="ui_4" hidden="1">{"Total",#N/A,FALSE,"Total Proved";"PDP",#N/A,FALSE,"Total Proved";"PNP",#N/A,FALSE,"Total Proved";"PUD",#N/A,FALSE,"Total Proved"}</definedName>
    <definedName name="UNI_AA_VERSION" hidden="1">"320.1.0"</definedName>
    <definedName name="UNI_PRES_CLOSEST" hidden="1">512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MRECORD" hidden="1">64</definedName>
    <definedName name="UNI_PRES_POST" hidden="1">256</definedName>
    <definedName name="UNI_PRES_PRIOR" hidden="1">2048</definedName>
    <definedName name="UNI_PRES_RECENT" hidden="1">1024</definedName>
    <definedName name="UNI_PRES_STATIC" hidden="1">128</definedName>
    <definedName name="UNI_PRES_TRANSPOSE" hidden="1">4096</definedName>
    <definedName name="UNI_RET_ATTRIB" hidden="1">64</definedName>
    <definedName name="UNI_RET_CONF" hidden="1">32</definedName>
    <definedName name="UNI_RET_DESC" hidden="1">4</definedName>
    <definedName name="UNI_RET_TAG" hidden="1">1</definedName>
    <definedName name="UNI_RET_TIME" hidden="1">8</definedName>
    <definedName name="UNI_RET_UNIT" hidden="1">2</definedName>
    <definedName name="UNI_RET_VALUE" hidden="1">16</definedName>
    <definedName name="Value_No_Explanation">#REF!</definedName>
    <definedName name="wer" hidden="1">{"Total",#N/A,FALSE,"Six Fields";"PDP",#N/A,FALSE,"Six Fields";"PNP",#N/A,FALSE,"Six Fields";"PUD",#N/A,FALSE,"Six Fields";"Prob",#N/A,FALSE,"Six Fields"}</definedName>
    <definedName name="wer_1" hidden="1">{"Total",#N/A,FALSE,"Six Fields";"PDP",#N/A,FALSE,"Six Fields";"PNP",#N/A,FALSE,"Six Fields";"PUD",#N/A,FALSE,"Six Fields";"Prob",#N/A,FALSE,"Six Fields"}</definedName>
    <definedName name="wer_2" hidden="1">{"Total",#N/A,FALSE,"Six Fields";"PDP",#N/A,FALSE,"Six Fields";"PNP",#N/A,FALSE,"Six Fields";"PUD",#N/A,FALSE,"Six Fields";"Prob",#N/A,FALSE,"Six Fields"}</definedName>
    <definedName name="wer_3" hidden="1">{"Total",#N/A,FALSE,"Six Fields";"PDP",#N/A,FALSE,"Six Fields";"PNP",#N/A,FALSE,"Six Fields";"PUD",#N/A,FALSE,"Six Fields";"Prob",#N/A,FALSE,"Six Fields"}</definedName>
    <definedName name="wer_4" hidden="1">{"Total",#N/A,FALSE,"Six Fields";"PDP",#N/A,FALSE,"Six Fields";"PNP",#N/A,FALSE,"Six Fields";"PUD",#N/A,FALSE,"Six Fields";"Prob",#N/A,FALSE,"Six Fields"}</definedName>
    <definedName name="wet" hidden="1">{"CSheet",#N/A,FALSE,"C";"SmCap",#N/A,FALSE,"VAL1";"GulfCoast",#N/A,FALSE,"VAL1";"nav",#N/A,FALSE,"NAV";"Summary",#N/A,FALSE,"NAV"}</definedName>
    <definedName name="wet_1" hidden="1">{"CSheet",#N/A,FALSE,"C";"SmCap",#N/A,FALSE,"VAL1";"GulfCoast",#N/A,FALSE,"VAL1";"nav",#N/A,FALSE,"NAV";"Summary",#N/A,FALSE,"NAV"}</definedName>
    <definedName name="wet_2" hidden="1">{"CSheet",#N/A,FALSE,"C";"SmCap",#N/A,FALSE,"VAL1";"GulfCoast",#N/A,FALSE,"VAL1";"nav",#N/A,FALSE,"NAV";"Summary",#N/A,FALSE,"NAV"}</definedName>
    <definedName name="wet_3" hidden="1">{"CSheet",#N/A,FALSE,"C";"SmCap",#N/A,FALSE,"VAL1";"GulfCoast",#N/A,FALSE,"VAL1";"nav",#N/A,FALSE,"NAV";"Summary",#N/A,FALSE,"NAV"}</definedName>
    <definedName name="wet_4" hidden="1">{"CSheet",#N/A,FALSE,"C";"SmCap",#N/A,FALSE,"VAL1";"GulfCoast",#N/A,FALSE,"VAL1";"nav",#N/A,FALSE,"NAV";"Summary",#N/A,FALSE,"NAV"}</definedName>
    <definedName name="wrn.abc" hidden="1">{#N/A,#N/A,FALSE,"Index";#N/A,#N/A,FALSE,"IncStmt";#N/A,#N/A,FALSE,"Ratios";#N/A,#N/A,FALSE,"CashFlows";#N/A,#N/A,FALSE,"Ins1";#N/A,#N/A,FALSE,"Ins2";#N/A,#N/A,FALSE,"SelfFund";#N/A,#N/A,FALSE,"SGA";#N/A,#N/A,FALSE,"Recon";#N/A,#N/A,FALSE,"Earnings";#N/A,#N/A,FALSE,"Earnings (2)";#N/A,#N/A,FALSE,"Stock";#N/A,#N/A,FALSE,"Stock (2)";#N/A,#N/A,FALSE,"PeerRatios";#N/A,#N/A,FALSE,"PeerRanks"}</definedName>
    <definedName name="wrn.abc_1" hidden="1">{#N/A,#N/A,FALSE,"Index";#N/A,#N/A,FALSE,"IncStmt";#N/A,#N/A,FALSE,"Ratios";#N/A,#N/A,FALSE,"CashFlows";#N/A,#N/A,FALSE,"Ins1";#N/A,#N/A,FALSE,"Ins2";#N/A,#N/A,FALSE,"SelfFund";#N/A,#N/A,FALSE,"SGA";#N/A,#N/A,FALSE,"Recon";#N/A,#N/A,FALSE,"Earnings";#N/A,#N/A,FALSE,"Earnings (2)";#N/A,#N/A,FALSE,"Stock";#N/A,#N/A,FALSE,"Stock (2)";#N/A,#N/A,FALSE,"PeerRatios";#N/A,#N/A,FALSE,"PeerRanks"}</definedName>
    <definedName name="wrn.abc_2" hidden="1">{#N/A,#N/A,FALSE,"Index";#N/A,#N/A,FALSE,"IncStmt";#N/A,#N/A,FALSE,"Ratios";#N/A,#N/A,FALSE,"CashFlows";#N/A,#N/A,FALSE,"Ins1";#N/A,#N/A,FALSE,"Ins2";#N/A,#N/A,FALSE,"SelfFund";#N/A,#N/A,FALSE,"SGA";#N/A,#N/A,FALSE,"Recon";#N/A,#N/A,FALSE,"Earnings";#N/A,#N/A,FALSE,"Earnings (2)";#N/A,#N/A,FALSE,"Stock";#N/A,#N/A,FALSE,"Stock (2)";#N/A,#N/A,FALSE,"PeerRatios";#N/A,#N/A,FALSE,"PeerRanks"}</definedName>
    <definedName name="wrn.abc_3" hidden="1">{#N/A,#N/A,FALSE,"Index";#N/A,#N/A,FALSE,"IncStmt";#N/A,#N/A,FALSE,"Ratios";#N/A,#N/A,FALSE,"CashFlows";#N/A,#N/A,FALSE,"Ins1";#N/A,#N/A,FALSE,"Ins2";#N/A,#N/A,FALSE,"SelfFund";#N/A,#N/A,FALSE,"SGA";#N/A,#N/A,FALSE,"Recon";#N/A,#N/A,FALSE,"Earnings";#N/A,#N/A,FALSE,"Earnings (2)";#N/A,#N/A,FALSE,"Stock";#N/A,#N/A,FALSE,"Stock (2)";#N/A,#N/A,FALSE,"PeerRatios";#N/A,#N/A,FALSE,"PeerRanks"}</definedName>
    <definedName name="wrn.abc_4" hidden="1">{#N/A,#N/A,FALSE,"Index";#N/A,#N/A,FALSE,"IncStmt";#N/A,#N/A,FALSE,"Ratios";#N/A,#N/A,FALSE,"CashFlows";#N/A,#N/A,FALSE,"Ins1";#N/A,#N/A,FALSE,"Ins2";#N/A,#N/A,FALSE,"SelfFund";#N/A,#N/A,FALSE,"SGA";#N/A,#N/A,FALSE,"Recon";#N/A,#N/A,FALSE,"Earnings";#N/A,#N/A,FALSE,"Earnings (2)";#N/A,#N/A,FALSE,"Stock";#N/A,#N/A,FALSE,"Stock (2)";#N/A,#N/A,FALSE,"PeerRatios";#N/A,#N/A,FALSE,"PeerRanks"}</definedName>
    <definedName name="wrn.AcqState." hidden="1">{#N/A,#N/A,TRUE,"Acq-Ass";#N/A,#N/A,TRUE,"Acq-IS";#N/A,#N/A,TRUE,"Acq-BS";#N/A,#N/A,TRUE,"Acq-CF"}</definedName>
    <definedName name="wrn.AcqState._1" hidden="1">{#N/A,#N/A,TRUE,"Acq-Ass";#N/A,#N/A,TRUE,"Acq-IS";#N/A,#N/A,TRUE,"Acq-BS";#N/A,#N/A,TRUE,"Acq-CF"}</definedName>
    <definedName name="wrn.AcqState._2" hidden="1">{#N/A,#N/A,TRUE,"Acq-Ass";#N/A,#N/A,TRUE,"Acq-IS";#N/A,#N/A,TRUE,"Acq-BS";#N/A,#N/A,TRUE,"Acq-CF"}</definedName>
    <definedName name="wrn.AcqState._3" hidden="1">{#N/A,#N/A,TRUE,"Acq-Ass";#N/A,#N/A,TRUE,"Acq-IS";#N/A,#N/A,TRUE,"Acq-BS";#N/A,#N/A,TRUE,"Acq-CF"}</definedName>
    <definedName name="wrn.AcqState._4" hidden="1">{#N/A,#N/A,TRUE,"Acq-Ass";#N/A,#N/A,TRUE,"Acq-IS";#N/A,#N/A,TRUE,"Acq-BS";#N/A,#N/A,TRUE,"Acq-CF"}</definedName>
    <definedName name="wrn.Acquiror.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Acquiror._1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Acquiror._2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Acquiror._3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Acquiror._4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AcqVal." hidden="1">{#N/A,#N/A,FALSE,"Acq-Val";#N/A,#N/A,FALSE,"Acq-Mult Val"}</definedName>
    <definedName name="wrn.AcqVal._1" hidden="1">{#N/A,#N/A,FALSE,"Acq-Val";#N/A,#N/A,FALSE,"Acq-Mult Val"}</definedName>
    <definedName name="wrn.AcqVal._2" hidden="1">{#N/A,#N/A,FALSE,"Acq-Val";#N/A,#N/A,FALSE,"Acq-Mult Val"}</definedName>
    <definedName name="wrn.AcqVal._3" hidden="1">{#N/A,#N/A,FALSE,"Acq-Val";#N/A,#N/A,FALSE,"Acq-Mult Val"}</definedName>
    <definedName name="wrn.AcqVal._4" hidden="1">{#N/A,#N/A,FALSE,"Acq-Val";#N/A,#N/A,FALSE,"Acq-Mult Val"}</definedName>
    <definedName name="wrn.Aging._.and._.Trend._.Analysis." hidden="1">{#N/A,#N/A,FALSE,"Aging Summary";#N/A,#N/A,FALSE,"Ratio Analysis";#N/A,#N/A,FALSE,"Test 120 Day Accts";#N/A,#N/A,FALSE,"Tickmarks"}</definedName>
    <definedName name="wrn.Aging._.and._.Trend._.Analysis._1" hidden="1">{#N/A,#N/A,FALSE,"Aging Summary";#N/A,#N/A,FALSE,"Ratio Analysis";#N/A,#N/A,FALSE,"Test 120 Day Accts";#N/A,#N/A,FALSE,"Tickmarks"}</definedName>
    <definedName name="wrn.Aging._.and._.Trend._.Analysis._2" hidden="1">{#N/A,#N/A,FALSE,"Aging Summary";#N/A,#N/A,FALSE,"Ratio Analysis";#N/A,#N/A,FALSE,"Test 120 Day Accts";#N/A,#N/A,FALSE,"Tickmarks"}</definedName>
    <definedName name="wrn.Aging._.and._.Trend._.Analysis._3" hidden="1">{#N/A,#N/A,FALSE,"Aging Summary";#N/A,#N/A,FALSE,"Ratio Analysis";#N/A,#N/A,FALSE,"Test 120 Day Accts";#N/A,#N/A,FALSE,"Tickmarks"}</definedName>
    <definedName name="wrn.Aging._.and._.Trend._.Analysis._4" hidden="1">{#N/A,#N/A,FALSE,"Aging Summary";#N/A,#N/A,FALSE,"Ratio Analysis";#N/A,#N/A,FALSE,"Test 120 Day Accts";#N/A,#N/A,FALSE,"Tickmarks"}</definedName>
    <definedName name="wrn.ALL." hidden="1">{"INCOME",#N/A,FALSE,"ProNet";"VALUE",#N/A,FALSE,"ProNet"}</definedName>
    <definedName name="wrn.ALL._1" hidden="1">{"INCOME",#N/A,FALSE,"ProNet";"VALUE",#N/A,FALSE,"ProNet"}</definedName>
    <definedName name="wrn.ALL._2" hidden="1">{"INCOME",#N/A,FALSE,"ProNet";"VALUE",#N/A,FALSE,"ProNet"}</definedName>
    <definedName name="wrn.ALL._3" hidden="1">{"INCOME",#N/A,FALSE,"ProNet";"VALUE",#N/A,FALSE,"ProNet"}</definedName>
    <definedName name="wrn.ALL._4" hidden="1">{"INCOME",#N/A,FALSE,"ProNet";"VALUE",#N/A,FALSE,"ProNet"}</definedName>
    <definedName name="wrn.Basic." hidden="1">{#N/A,#N/A,FALSE,"Cover";#N/A,#N/A,FALSE,"Assumptions";#N/A,#N/A,FALSE,"Acquirer";#N/A,#N/A,FALSE,"Target";#N/A,#N/A,FALSE,"Income Statement";#N/A,#N/A,FALSE,"Summary Tables"}</definedName>
    <definedName name="wrn.Basic._1" hidden="1">{#N/A,#N/A,FALSE,"Cover";#N/A,#N/A,FALSE,"Assumptions";#N/A,#N/A,FALSE,"Acquirer";#N/A,#N/A,FALSE,"Target";#N/A,#N/A,FALSE,"Income Statement";#N/A,#N/A,FALSE,"Summary Tables"}</definedName>
    <definedName name="wrn.Basic._2" hidden="1">{#N/A,#N/A,FALSE,"Cover";#N/A,#N/A,FALSE,"Assumptions";#N/A,#N/A,FALSE,"Acquirer";#N/A,#N/A,FALSE,"Target";#N/A,#N/A,FALSE,"Income Statement";#N/A,#N/A,FALSE,"Summary Tables"}</definedName>
    <definedName name="wrn.Basic._3" hidden="1">{#N/A,#N/A,FALSE,"Cover";#N/A,#N/A,FALSE,"Assumptions";#N/A,#N/A,FALSE,"Acquirer";#N/A,#N/A,FALSE,"Target";#N/A,#N/A,FALSE,"Income Statement";#N/A,#N/A,FALSE,"Summary Tables"}</definedName>
    <definedName name="wrn.Basic._4" hidden="1">{#N/A,#N/A,FALSE,"Cover";#N/A,#N/A,FALSE,"Assumptions";#N/A,#N/A,FALSE,"Acquirer";#N/A,#N/A,FALSE,"Target";#N/A,#N/A,FALSE,"Income Statement";#N/A,#N/A,FALSE,"Summary Tables"}</definedName>
    <definedName name="wrn.CHART." hidden="1">{"CHART",#N/A,FALSE,"Arch Communications"}</definedName>
    <definedName name="wrn.CHART._1" hidden="1">{"CHART",#N/A,FALSE,"Arch Communications"}</definedName>
    <definedName name="wrn.CHART._2" hidden="1">{"CHART",#N/A,FALSE,"Arch Communications"}</definedName>
    <definedName name="wrn.CHART._3" hidden="1">{"CHART",#N/A,FALSE,"Arch Communications"}</definedName>
    <definedName name="wrn.CHART._4" hidden="1">{"CHART",#N/A,FALSE,"Arch Communications"}</definedName>
    <definedName name="wrn.Combination.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Combination._1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Combination._2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Combination._3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Combination._4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ComboResults.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ComboResults._1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ComboResults._2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ComboResults._3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ComboResults._4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ComboState." hidden="1">{#N/A,#N/A,FALSE,"Combo-Ass ";#N/A,#N/A,FALSE,"Combo-IS";#N/A,#N/A,FALSE,"Combo-BS";#N/A,#N/A,FALSE,"Combo-CF"}</definedName>
    <definedName name="wrn.ComboState._1" hidden="1">{#N/A,#N/A,FALSE,"Combo-Ass ";#N/A,#N/A,FALSE,"Combo-IS";#N/A,#N/A,FALSE,"Combo-BS";#N/A,#N/A,FALSE,"Combo-CF"}</definedName>
    <definedName name="wrn.ComboState._2" hidden="1">{#N/A,#N/A,FALSE,"Combo-Ass ";#N/A,#N/A,FALSE,"Combo-IS";#N/A,#N/A,FALSE,"Combo-BS";#N/A,#N/A,FALSE,"Combo-CF"}</definedName>
    <definedName name="wrn.ComboState._3" hidden="1">{#N/A,#N/A,FALSE,"Combo-Ass ";#N/A,#N/A,FALSE,"Combo-IS";#N/A,#N/A,FALSE,"Combo-BS";#N/A,#N/A,FALSE,"Combo-CF"}</definedName>
    <definedName name="wrn.ComboState._4" hidden="1">{#N/A,#N/A,FALSE,"Combo-Ass ";#N/A,#N/A,FALSE,"Combo-IS";#N/A,#N/A,FALSE,"Combo-BS";#N/A,#N/A,FALSE,"Combo-CF"}</definedName>
    <definedName name="wrn.Complete._.Report." hidden="1">{#N/A,#N/A,FALSE,"Title Page";#N/A,#N/A,FALSE,"Assumptions";#N/A,#N/A,FALSE,"EBITDA";#N/A,#N/A,FALSE,"Debt";#N/A,#N/A,FALSE,"Cov";#N/A,#N/A,FALSE,"ERET";#N/A,#N/A,FALSE,"DRET";#N/A,#N/A,FALSE,"Balance Sheet";#N/A,#N/A,FALSE,"Plan Summary"}</definedName>
    <definedName name="wrn.Complete._.Report._1" hidden="1">{#N/A,#N/A,FALSE,"Title Page";#N/A,#N/A,FALSE,"Assumptions";#N/A,#N/A,FALSE,"EBITDA";#N/A,#N/A,FALSE,"Debt";#N/A,#N/A,FALSE,"Cov";#N/A,#N/A,FALSE,"ERET";#N/A,#N/A,FALSE,"DRET";#N/A,#N/A,FALSE,"Balance Sheet";#N/A,#N/A,FALSE,"Plan Summary"}</definedName>
    <definedName name="wrn.Complete._.Report._2" hidden="1">{#N/A,#N/A,FALSE,"Title Page";#N/A,#N/A,FALSE,"Assumptions";#N/A,#N/A,FALSE,"EBITDA";#N/A,#N/A,FALSE,"Debt";#N/A,#N/A,FALSE,"Cov";#N/A,#N/A,FALSE,"ERET";#N/A,#N/A,FALSE,"DRET";#N/A,#N/A,FALSE,"Balance Sheet";#N/A,#N/A,FALSE,"Plan Summary"}</definedName>
    <definedName name="wrn.Complete._.Report._3" hidden="1">{#N/A,#N/A,FALSE,"Title Page";#N/A,#N/A,FALSE,"Assumptions";#N/A,#N/A,FALSE,"EBITDA";#N/A,#N/A,FALSE,"Debt";#N/A,#N/A,FALSE,"Cov";#N/A,#N/A,FALSE,"ERET";#N/A,#N/A,FALSE,"DRET";#N/A,#N/A,FALSE,"Balance Sheet";#N/A,#N/A,FALSE,"Plan Summary"}</definedName>
    <definedName name="wrn.Complete._.Report._4" hidden="1">{#N/A,#N/A,FALSE,"Title Page";#N/A,#N/A,FALSE,"Assumptions";#N/A,#N/A,FALSE,"EBITDA";#N/A,#N/A,FALSE,"Debt";#N/A,#N/A,FALSE,"Cov";#N/A,#N/A,FALSE,"ERET";#N/A,#N/A,FALSE,"DRET";#N/A,#N/A,FALSE,"Balance Sheet";#N/A,#N/A,FALSE,"Plan Summary"}</definedName>
    <definedName name="wrn.cotop." hidden="1">{"ReportTop",#N/A,FALSE,"report top"}</definedName>
    <definedName name="wrn.cotop._1" hidden="1">{"ReportTop",#N/A,FALSE,"report top"}</definedName>
    <definedName name="wrn.cotop._2" hidden="1">{"ReportTop",#N/A,FALSE,"report top"}</definedName>
    <definedName name="wrn.cotop._3" hidden="1">{"ReportTop",#N/A,FALSE,"report top"}</definedName>
    <definedName name="wrn.cotop._4" hidden="1">{"ReportTop",#N/A,FALSE,"report top"}</definedName>
    <definedName name="wrn.dcf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dcf_1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dcf_2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dcf_3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dcf_4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dcfiii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dcfiii_1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dcfiii_2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dcfiii_3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dcfiii_4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fcb2" hidden="1">{"FCB_ALL",#N/A,FALSE,"FCB"}</definedName>
    <definedName name="wrn.fcb2_1" hidden="1">{"FCB_ALL",#N/A,FALSE,"FCB"}</definedName>
    <definedName name="wrn.fcb2_2" hidden="1">{"FCB_ALL",#N/A,FALSE,"FCB"}</definedName>
    <definedName name="wrn.fcb2_3" hidden="1">{"FCB_ALL",#N/A,FALSE,"FCB"}</definedName>
    <definedName name="wrn.fcb2_4" hidden="1">{"FCB_ALL",#N/A,FALSE,"FCB"}</definedName>
    <definedName name="wrn.fdb1_Imprime_Print." hidden="1">{"fdb1_Rapport_Report",#N/A,FALSE,"Report"}</definedName>
    <definedName name="wrn.fdb1_Imprime_Print._1" hidden="1">{"fdb1_Rapport_Report",#N/A,FALSE,"Report"}</definedName>
    <definedName name="wrn.fdb1_Imprime_Print._2" hidden="1">{"fdb1_Rapport_Report",#N/A,FALSE,"Report"}</definedName>
    <definedName name="wrn.fdb1_Imprime_Print._3" hidden="1">{"fdb1_Rapport_Report",#N/A,FALSE,"Report"}</definedName>
    <definedName name="wrn.fdb1_Imprime_Print._4" hidden="1">{"fdb1_Rapport_Report",#N/A,FALSE,"Report"}</definedName>
    <definedName name="wrn.fdb2_print_rpt." hidden="1">{"fdb2_print",#N/A,FALSE,"Report"}</definedName>
    <definedName name="wrn.fdb2_print_rpt._1" hidden="1">{"fdb2_print",#N/A,FALSE,"Report"}</definedName>
    <definedName name="wrn.fdb2_print_rpt._2" hidden="1">{"fdb2_print",#N/A,FALSE,"Report"}</definedName>
    <definedName name="wrn.fdb2_print_rpt._3" hidden="1">{"fdb2_print",#N/A,FALSE,"Report"}</definedName>
    <definedName name="wrn.fdb2_print_rpt._4" hidden="1">{"fdb2_print",#N/A,FALSE,"Report"}</definedName>
    <definedName name="wrn.Freq_Res." hidden="1">{#N/A,#N/A,TRUE,"FR_HC";#N/A,#N/A,TRUE,"FR_REST";#N/A,#N/A,TRUE,"FR_RETA";#N/A,#N/A,TRUE,"FR_TECSOF";#N/A,#N/A,TRUE,"FR_NETTEC";#N/A,#N/A,TRUE,"FR_CLISER"}</definedName>
    <definedName name="wrn.Freq_Res._1" hidden="1">{#N/A,#N/A,TRUE,"FR_HC";#N/A,#N/A,TRUE,"FR_REST";#N/A,#N/A,TRUE,"FR_RETA";#N/A,#N/A,TRUE,"FR_TECSOF";#N/A,#N/A,TRUE,"FR_NETTEC";#N/A,#N/A,TRUE,"FR_CLISER"}</definedName>
    <definedName name="wrn.Freq_Res._2" hidden="1">{#N/A,#N/A,TRUE,"FR_HC";#N/A,#N/A,TRUE,"FR_REST";#N/A,#N/A,TRUE,"FR_RETA";#N/A,#N/A,TRUE,"FR_TECSOF";#N/A,#N/A,TRUE,"FR_NETTEC";#N/A,#N/A,TRUE,"FR_CLISER"}</definedName>
    <definedName name="wrn.Freq_Res._3" hidden="1">{#N/A,#N/A,TRUE,"FR_HC";#N/A,#N/A,TRUE,"FR_REST";#N/A,#N/A,TRUE,"FR_RETA";#N/A,#N/A,TRUE,"FR_TECSOF";#N/A,#N/A,TRUE,"FR_NETTEC";#N/A,#N/A,TRUE,"FR_CLISER"}</definedName>
    <definedName name="wrn.Freq_Res._4" hidden="1">{#N/A,#N/A,TRUE,"FR_HC";#N/A,#N/A,TRUE,"FR_REST";#N/A,#N/A,TRUE,"FR_RETA";#N/A,#N/A,TRUE,"FR_TECSOF";#N/A,#N/A,TRUE,"FR_NETTEC";#N/A,#N/A,TRUE,"FR_CLISER"}</definedName>
    <definedName name="wrn.gary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gary_1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gary_2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gary_3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gary_4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GEER_report." hidden="1">{#N/A,#N/A,FALSE,"Table_Ass.";#N/A,#N/A,FALSE,"# of cust";#N/A,#N/A,FALSE,"Res_Report";#N/A,#N/A,FALSE,"Income Statement";"Qtr Cust",#N/A,FALSE,"Qtrly Proj"}</definedName>
    <definedName name="wrn.GEER_report._1" hidden="1">{#N/A,#N/A,FALSE,"Table_Ass.";#N/A,#N/A,FALSE,"# of cust";#N/A,#N/A,FALSE,"Res_Report";#N/A,#N/A,FALSE,"Income Statement";"Qtr Cust",#N/A,FALSE,"Qtrly Proj"}</definedName>
    <definedName name="wrn.GEER_report._2" hidden="1">{#N/A,#N/A,FALSE,"Table_Ass.";#N/A,#N/A,FALSE,"# of cust";#N/A,#N/A,FALSE,"Res_Report";#N/A,#N/A,FALSE,"Income Statement";"Qtr Cust",#N/A,FALSE,"Qtrly Proj"}</definedName>
    <definedName name="wrn.GEER_report._3" hidden="1">{#N/A,#N/A,FALSE,"Table_Ass.";#N/A,#N/A,FALSE,"# of cust";#N/A,#N/A,FALSE,"Res_Report";#N/A,#N/A,FALSE,"Income Statement";"Qtr Cust",#N/A,FALSE,"Qtrly Proj"}</definedName>
    <definedName name="wrn.GEER_report._4" hidden="1">{#N/A,#N/A,FALSE,"Table_Ass.";#N/A,#N/A,FALSE,"# of cust";#N/A,#N/A,FALSE,"Res_Report";#N/A,#N/A,FALSE,"Income Statement";"Qtr Cust",#N/A,FALSE,"Qtrly Proj"}</definedName>
    <definedName name="wrn.gth." hidden="1">{#N/A,#N/A,FALSE,"Title Page";#N/A,#N/A,FALSE,"Summary Sheet"}</definedName>
    <definedName name="wrn.gth._1" hidden="1">{#N/A,#N/A,FALSE,"Title Page";#N/A,#N/A,FALSE,"Summary Sheet"}</definedName>
    <definedName name="wrn.gth._2" hidden="1">{#N/A,#N/A,FALSE,"Title Page";#N/A,#N/A,FALSE,"Summary Sheet"}</definedName>
    <definedName name="wrn.gth._3" hidden="1">{#N/A,#N/A,FALSE,"Title Page";#N/A,#N/A,FALSE,"Summary Sheet"}</definedName>
    <definedName name="wrn.gth._4" hidden="1">{#N/A,#N/A,FALSE,"Title Page";#N/A,#N/A,FALSE,"Summary Sheet"}</definedName>
    <definedName name="wrn.IPO._.Valuation." hidden="1">{"assumptions",#N/A,FALSE,"Scenario 1";"valuation",#N/A,FALSE,"Scenario 1"}</definedName>
    <definedName name="wrn.IPO._.Valuation._1" hidden="1">{"assumptions",#N/A,FALSE,"Scenario 1";"valuation",#N/A,FALSE,"Scenario 1"}</definedName>
    <definedName name="wrn.IPO._.Valuation._2" hidden="1">{"assumptions",#N/A,FALSE,"Scenario 1";"valuation",#N/A,FALSE,"Scenario 1"}</definedName>
    <definedName name="wrn.IPO._.Valuation._3" hidden="1">{"assumptions",#N/A,FALSE,"Scenario 1";"valuation",#N/A,FALSE,"Scenario 1"}</definedName>
    <definedName name="wrn.IPO._.Valuation._4" hidden="1">{"assumptions",#N/A,FALSE,"Scenario 1";"valuation",#N/A,FALSE,"Scenario 1"}</definedName>
    <definedName name="wrn.IVTI_Rep." hidden="1">{#N/A,#N/A,FALSE,"Title Page";#N/A,#N/A,FALSE,"Summary Sheet";#N/A,#N/A,FALSE,"Fiscal Year Income Statement";#N/A,#N/A,FALSE,"Valuation Summary";#N/A,#N/A,FALSE,"Comps with IVT";#N/A,#N/A,FALSE,"Comps without IVT"}</definedName>
    <definedName name="wrn.IVTI_Rep._1" hidden="1">{#N/A,#N/A,FALSE,"Title Page";#N/A,#N/A,FALSE,"Summary Sheet";#N/A,#N/A,FALSE,"Fiscal Year Income Statement";#N/A,#N/A,FALSE,"Valuation Summary";#N/A,#N/A,FALSE,"Comps with IVT";#N/A,#N/A,FALSE,"Comps without IVT"}</definedName>
    <definedName name="wrn.IVTI_Rep._2" hidden="1">{#N/A,#N/A,FALSE,"Title Page";#N/A,#N/A,FALSE,"Summary Sheet";#N/A,#N/A,FALSE,"Fiscal Year Income Statement";#N/A,#N/A,FALSE,"Valuation Summary";#N/A,#N/A,FALSE,"Comps with IVT";#N/A,#N/A,FALSE,"Comps without IVT"}</definedName>
    <definedName name="wrn.IVTI_Rep._3" hidden="1">{#N/A,#N/A,FALSE,"Title Page";#N/A,#N/A,FALSE,"Summary Sheet";#N/A,#N/A,FALSE,"Fiscal Year Income Statement";#N/A,#N/A,FALSE,"Valuation Summary";#N/A,#N/A,FALSE,"Comps with IVT";#N/A,#N/A,FALSE,"Comps without IVT"}</definedName>
    <definedName name="wrn.IVTI_Rep._4" hidden="1">{#N/A,#N/A,FALSE,"Title Page";#N/A,#N/A,FALSE,"Summary Sheet";#N/A,#N/A,FALSE,"Fiscal Year Income Statement";#N/A,#N/A,FALSE,"Valuation Summary";#N/A,#N/A,FALSE,"Comps with IVT";#N/A,#N/A,FALSE,"Comps without IVT"}</definedName>
    <definedName name="wrn.JODM._.Graphs.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wrn.JODM._.Graphs._1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wrn.JODM._.Graphs._2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wrn.JODM._.Graphs._3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wrn.JODM._.Graphs._4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wrn.LBO._.Summary." hidden="1">{"LBO Summary",#N/A,FALSE,"Summary"}</definedName>
    <definedName name="wrn.LBO._.Summary._1" hidden="1">{"LBO Summary",#N/A,FALSE,"Summary"}</definedName>
    <definedName name="wrn.LBO._.Summary._2" hidden="1">{"LBO Summary",#N/A,FALSE,"Summary"}</definedName>
    <definedName name="wrn.LBO._.Summary._3" hidden="1">{"LBO Summary",#N/A,FALSE,"Summary"}</definedName>
    <definedName name="wrn.LBO._.Summary._4" hidden="1">{"LBO Summary",#N/A,FALSE,"Summary"}</definedName>
    <definedName name="wrn.Main._.Fields.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wrn.Main._.Fields._1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wrn.Main._.Fields._2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wrn.Main._.Fields._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wrn.Main._.Fields._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wrn.Munsell." hidden="1">{#N/A,#N/A,FALSE,"Index";#N/A,#N/A,FALSE,"IncStmt";#N/A,#N/A,FALSE,"Ratios";#N/A,#N/A,FALSE,"CashFlows";#N/A,#N/A,FALSE,"Ins1";#N/A,#N/A,FALSE,"Ins2";#N/A,#N/A,FALSE,"SelfFund";#N/A,#N/A,FALSE,"SGA";#N/A,#N/A,FALSE,"Recon";#N/A,#N/A,FALSE,"Earnings";#N/A,#N/A,FALSE,"Earnings (2)";#N/A,#N/A,FALSE,"Stock";#N/A,#N/A,FALSE,"Stock (2)";#N/A,#N/A,FALSE,"PeerRatios";#N/A,#N/A,FALSE,"PeerRanks"}</definedName>
    <definedName name="wrn.Munsell._1" hidden="1">{#N/A,#N/A,FALSE,"Index";#N/A,#N/A,FALSE,"IncStmt";#N/A,#N/A,FALSE,"Ratios";#N/A,#N/A,FALSE,"CashFlows";#N/A,#N/A,FALSE,"Ins1";#N/A,#N/A,FALSE,"Ins2";#N/A,#N/A,FALSE,"SelfFund";#N/A,#N/A,FALSE,"SGA";#N/A,#N/A,FALSE,"Recon";#N/A,#N/A,FALSE,"Earnings";#N/A,#N/A,FALSE,"Earnings (2)";#N/A,#N/A,FALSE,"Stock";#N/A,#N/A,FALSE,"Stock (2)";#N/A,#N/A,FALSE,"PeerRatios";#N/A,#N/A,FALSE,"PeerRanks"}</definedName>
    <definedName name="wrn.Munsell._2" hidden="1">{#N/A,#N/A,FALSE,"Index";#N/A,#N/A,FALSE,"IncStmt";#N/A,#N/A,FALSE,"Ratios";#N/A,#N/A,FALSE,"CashFlows";#N/A,#N/A,FALSE,"Ins1";#N/A,#N/A,FALSE,"Ins2";#N/A,#N/A,FALSE,"SelfFund";#N/A,#N/A,FALSE,"SGA";#N/A,#N/A,FALSE,"Recon";#N/A,#N/A,FALSE,"Earnings";#N/A,#N/A,FALSE,"Earnings (2)";#N/A,#N/A,FALSE,"Stock";#N/A,#N/A,FALSE,"Stock (2)";#N/A,#N/A,FALSE,"PeerRatios";#N/A,#N/A,FALSE,"PeerRanks"}</definedName>
    <definedName name="wrn.Munsell._3" hidden="1">{#N/A,#N/A,FALSE,"Index";#N/A,#N/A,FALSE,"IncStmt";#N/A,#N/A,FALSE,"Ratios";#N/A,#N/A,FALSE,"CashFlows";#N/A,#N/A,FALSE,"Ins1";#N/A,#N/A,FALSE,"Ins2";#N/A,#N/A,FALSE,"SelfFund";#N/A,#N/A,FALSE,"SGA";#N/A,#N/A,FALSE,"Recon";#N/A,#N/A,FALSE,"Earnings";#N/A,#N/A,FALSE,"Earnings (2)";#N/A,#N/A,FALSE,"Stock";#N/A,#N/A,FALSE,"Stock (2)";#N/A,#N/A,FALSE,"PeerRatios";#N/A,#N/A,FALSE,"PeerRanks"}</definedName>
    <definedName name="wrn.Munsell._4" hidden="1">{#N/A,#N/A,FALSE,"Index";#N/A,#N/A,FALSE,"IncStmt";#N/A,#N/A,FALSE,"Ratios";#N/A,#N/A,FALSE,"CashFlows";#N/A,#N/A,FALSE,"Ins1";#N/A,#N/A,FALSE,"Ins2";#N/A,#N/A,FALSE,"SelfFund";#N/A,#N/A,FALSE,"SGA";#N/A,#N/A,FALSE,"Recon";#N/A,#N/A,FALSE,"Earnings";#N/A,#N/A,FALSE,"Earnings (2)";#N/A,#N/A,FALSE,"Stock";#N/A,#N/A,FALSE,"Stock (2)";#N/A,#N/A,FALSE,"PeerRatios";#N/A,#N/A,FALSE,"PeerRanks"}</definedName>
    <definedName name="wrn.newdcf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newdcf_1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newdcf_2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newdcf_3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newdcf_4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ONTK." hidden="1">{#N/A,#N/A,FALSE,"Title Page";#N/A,#N/A,FALSE,"Summary Sheet";#N/A,#N/A,FALSE,"Quarterly Income Statement";#N/A,#N/A,FALSE,"Proforma QTR Income Statement";#N/A,#N/A,FALSE,"Fiscal Year Income Statement";#N/A,#N/A,FALSE,"Valuation Summary";#N/A,#N/A,FALSE,"Comps Without";#N/A,#N/A,FALSE,"Comps With"}</definedName>
    <definedName name="wrn.ONTK._1" hidden="1">{#N/A,#N/A,FALSE,"Title Page";#N/A,#N/A,FALSE,"Summary Sheet";#N/A,#N/A,FALSE,"Quarterly Income Statement";#N/A,#N/A,FALSE,"Proforma QTR Income Statement";#N/A,#N/A,FALSE,"Fiscal Year Income Statement";#N/A,#N/A,FALSE,"Valuation Summary";#N/A,#N/A,FALSE,"Comps Without";#N/A,#N/A,FALSE,"Comps With"}</definedName>
    <definedName name="wrn.ONTK._2" hidden="1">{#N/A,#N/A,FALSE,"Title Page";#N/A,#N/A,FALSE,"Summary Sheet";#N/A,#N/A,FALSE,"Quarterly Income Statement";#N/A,#N/A,FALSE,"Proforma QTR Income Statement";#N/A,#N/A,FALSE,"Fiscal Year Income Statement";#N/A,#N/A,FALSE,"Valuation Summary";#N/A,#N/A,FALSE,"Comps Without";#N/A,#N/A,FALSE,"Comps With"}</definedName>
    <definedName name="wrn.ONTK._3" hidden="1">{#N/A,#N/A,FALSE,"Title Page";#N/A,#N/A,FALSE,"Summary Sheet";#N/A,#N/A,FALSE,"Quarterly Income Statement";#N/A,#N/A,FALSE,"Proforma QTR Income Statement";#N/A,#N/A,FALSE,"Fiscal Year Income Statement";#N/A,#N/A,FALSE,"Valuation Summary";#N/A,#N/A,FALSE,"Comps Without";#N/A,#N/A,FALSE,"Comps With"}</definedName>
    <definedName name="wrn.ONTK._4" hidden="1">{#N/A,#N/A,FALSE,"Title Page";#N/A,#N/A,FALSE,"Summary Sheet";#N/A,#N/A,FALSE,"Quarterly Income Statement";#N/A,#N/A,FALSE,"Proforma QTR Income Statement";#N/A,#N/A,FALSE,"Fiscal Year Income Statement";#N/A,#N/A,FALSE,"Valuation Summary";#N/A,#N/A,FALSE,"Comps Without";#N/A,#N/A,FALSE,"Comps With"}</definedName>
    <definedName name="wrn.page57to67." hidden="1">{#N/A,#N/A,FALSE,"57";#N/A,#N/A,FALSE,"58";#N/A,#N/A,FALSE,"59";#N/A,#N/A,FALSE,"60";#N/A,#N/A,FALSE,"60A";#N/A,#N/A,FALSE,"61";#N/A,#N/A,FALSE,"62";#N/A,#N/A,FALSE,"63";#N/A,#N/A,FALSE,"63A";#N/A,#N/A,FALSE,"64";#N/A,#N/A,FALSE,"65";#N/A,#N/A,FALSE,"66";#N/A,#N/A,FALSE,"67"}</definedName>
    <definedName name="wrn.page57to67._1" hidden="1">{#N/A,#N/A,FALSE,"57";#N/A,#N/A,FALSE,"58";#N/A,#N/A,FALSE,"59";#N/A,#N/A,FALSE,"60";#N/A,#N/A,FALSE,"60A";#N/A,#N/A,FALSE,"61";#N/A,#N/A,FALSE,"62";#N/A,#N/A,FALSE,"63";#N/A,#N/A,FALSE,"63A";#N/A,#N/A,FALSE,"64";#N/A,#N/A,FALSE,"65";#N/A,#N/A,FALSE,"66";#N/A,#N/A,FALSE,"67"}</definedName>
    <definedName name="wrn.page57to67._2" hidden="1">{#N/A,#N/A,FALSE,"57";#N/A,#N/A,FALSE,"58";#N/A,#N/A,FALSE,"59";#N/A,#N/A,FALSE,"60";#N/A,#N/A,FALSE,"60A";#N/A,#N/A,FALSE,"61";#N/A,#N/A,FALSE,"62";#N/A,#N/A,FALSE,"63";#N/A,#N/A,FALSE,"63A";#N/A,#N/A,FALSE,"64";#N/A,#N/A,FALSE,"65";#N/A,#N/A,FALSE,"66";#N/A,#N/A,FALSE,"67"}</definedName>
    <definedName name="wrn.page57to67._3" hidden="1">{#N/A,#N/A,FALSE,"57";#N/A,#N/A,FALSE,"58";#N/A,#N/A,FALSE,"59";#N/A,#N/A,FALSE,"60";#N/A,#N/A,FALSE,"60A";#N/A,#N/A,FALSE,"61";#N/A,#N/A,FALSE,"62";#N/A,#N/A,FALSE,"63";#N/A,#N/A,FALSE,"63A";#N/A,#N/A,FALSE,"64";#N/A,#N/A,FALSE,"65";#N/A,#N/A,FALSE,"66";#N/A,#N/A,FALSE,"67"}</definedName>
    <definedName name="wrn.page57to67._4" hidden="1">{#N/A,#N/A,FALSE,"57";#N/A,#N/A,FALSE,"58";#N/A,#N/A,FALSE,"59";#N/A,#N/A,FALSE,"60";#N/A,#N/A,FALSE,"60A";#N/A,#N/A,FALSE,"61";#N/A,#N/A,FALSE,"62";#N/A,#N/A,FALSE,"63";#N/A,#N/A,FALSE,"63A";#N/A,#N/A,FALSE,"64";#N/A,#N/A,FALSE,"65";#N/A,#N/A,FALSE,"66";#N/A,#N/A,FALSE,"67"}</definedName>
    <definedName name="wrn.Pages._.28._.to._.50." hidden="1">{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;#N/A,#N/A,FALSE,"42";#N/A,#N/A,FALSE,"43";#N/A,#N/A,FALSE,"44";#N/A,#N/A,FALSE,"45";#N/A,#N/A,FALSE,"46";#N/A,#N/A,FALSE,"47";#N/A,#N/A,FALSE,"48";#N/A,#N/A,FALSE,"49";#N/A,#N/A,FALSE,"50"}</definedName>
    <definedName name="wrn.Pages._.28._.to._.50._1" hidden="1">{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;#N/A,#N/A,FALSE,"42";#N/A,#N/A,FALSE,"43";#N/A,#N/A,FALSE,"44";#N/A,#N/A,FALSE,"45";#N/A,#N/A,FALSE,"46";#N/A,#N/A,FALSE,"47";#N/A,#N/A,FALSE,"48";#N/A,#N/A,FALSE,"49";#N/A,#N/A,FALSE,"50"}</definedName>
    <definedName name="wrn.Pages._.28._.to._.50._2" hidden="1">{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;#N/A,#N/A,FALSE,"42";#N/A,#N/A,FALSE,"43";#N/A,#N/A,FALSE,"44";#N/A,#N/A,FALSE,"45";#N/A,#N/A,FALSE,"46";#N/A,#N/A,FALSE,"47";#N/A,#N/A,FALSE,"48";#N/A,#N/A,FALSE,"49";#N/A,#N/A,FALSE,"50"}</definedName>
    <definedName name="wrn.Pages._.28._.to._.50._3" hidden="1">{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;#N/A,#N/A,FALSE,"42";#N/A,#N/A,FALSE,"43";#N/A,#N/A,FALSE,"44";#N/A,#N/A,FALSE,"45";#N/A,#N/A,FALSE,"46";#N/A,#N/A,FALSE,"47";#N/A,#N/A,FALSE,"48";#N/A,#N/A,FALSE,"49";#N/A,#N/A,FALSE,"50"}</definedName>
    <definedName name="wrn.Pages._.28._.to._.50._4" hidden="1">{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;#N/A,#N/A,FALSE,"42";#N/A,#N/A,FALSE,"43";#N/A,#N/A,FALSE,"44";#N/A,#N/A,FALSE,"45";#N/A,#N/A,FALSE,"46";#N/A,#N/A,FALSE,"47";#N/A,#N/A,FALSE,"48";#N/A,#N/A,FALSE,"49";#N/A,#N/A,FALSE,"50"}</definedName>
    <definedName name="wrn.Pages._.51._.to._.66." hidden="1">{#N/A,#N/A,FALSE,"51";#N/A,#N/A,FALSE,"52";#N/A,#N/A,FALSE,"53";#N/A,#N/A,FALSE,"54";#N/A,#N/A,FALSE,"55";#N/A,#N/A,FALSE,"55A";#N/A,#N/A,FALSE,"56";#N/A,#N/A,FALSE,"57";#N/A,#N/A,FALSE,"57A";#N/A,#N/A,FALSE,"58";#N/A,#N/A,FALSE,"59";#N/A,#N/A,FALSE,"60";#N/A,#N/A,FALSE,"60A";#N/A,#N/A,FALSE,"61";#N/A,#N/A,FALSE,"62";#N/A,#N/A,FALSE,"63";#N/A,#N/A,FALSE,"63A";#N/A,#N/A,FALSE,"64";#N/A,#N/A,FALSE,"65";#N/A,#N/A,FALSE,"66"}</definedName>
    <definedName name="wrn.Pages._.51._.to._.66._1" hidden="1">{#N/A,#N/A,FALSE,"51";#N/A,#N/A,FALSE,"52";#N/A,#N/A,FALSE,"53";#N/A,#N/A,FALSE,"54";#N/A,#N/A,FALSE,"55";#N/A,#N/A,FALSE,"55A";#N/A,#N/A,FALSE,"56";#N/A,#N/A,FALSE,"57";#N/A,#N/A,FALSE,"57A";#N/A,#N/A,FALSE,"58";#N/A,#N/A,FALSE,"59";#N/A,#N/A,FALSE,"60";#N/A,#N/A,FALSE,"60A";#N/A,#N/A,FALSE,"61";#N/A,#N/A,FALSE,"62";#N/A,#N/A,FALSE,"63";#N/A,#N/A,FALSE,"63A";#N/A,#N/A,FALSE,"64";#N/A,#N/A,FALSE,"65";#N/A,#N/A,FALSE,"66"}</definedName>
    <definedName name="wrn.Pages._.51._.to._.66._2" hidden="1">{#N/A,#N/A,FALSE,"51";#N/A,#N/A,FALSE,"52";#N/A,#N/A,FALSE,"53";#N/A,#N/A,FALSE,"54";#N/A,#N/A,FALSE,"55";#N/A,#N/A,FALSE,"55A";#N/A,#N/A,FALSE,"56";#N/A,#N/A,FALSE,"57";#N/A,#N/A,FALSE,"57A";#N/A,#N/A,FALSE,"58";#N/A,#N/A,FALSE,"59";#N/A,#N/A,FALSE,"60";#N/A,#N/A,FALSE,"60A";#N/A,#N/A,FALSE,"61";#N/A,#N/A,FALSE,"62";#N/A,#N/A,FALSE,"63";#N/A,#N/A,FALSE,"63A";#N/A,#N/A,FALSE,"64";#N/A,#N/A,FALSE,"65";#N/A,#N/A,FALSE,"66"}</definedName>
    <definedName name="wrn.Pages._.51._.to._.66._3" hidden="1">{#N/A,#N/A,FALSE,"51";#N/A,#N/A,FALSE,"52";#N/A,#N/A,FALSE,"53";#N/A,#N/A,FALSE,"54";#N/A,#N/A,FALSE,"55";#N/A,#N/A,FALSE,"55A";#N/A,#N/A,FALSE,"56";#N/A,#N/A,FALSE,"57";#N/A,#N/A,FALSE,"57A";#N/A,#N/A,FALSE,"58";#N/A,#N/A,FALSE,"59";#N/A,#N/A,FALSE,"60";#N/A,#N/A,FALSE,"60A";#N/A,#N/A,FALSE,"61";#N/A,#N/A,FALSE,"62";#N/A,#N/A,FALSE,"63";#N/A,#N/A,FALSE,"63A";#N/A,#N/A,FALSE,"64";#N/A,#N/A,FALSE,"65";#N/A,#N/A,FALSE,"66"}</definedName>
    <definedName name="wrn.Pages._.51._.to._.66._4" hidden="1">{#N/A,#N/A,FALSE,"51";#N/A,#N/A,FALSE,"52";#N/A,#N/A,FALSE,"53";#N/A,#N/A,FALSE,"54";#N/A,#N/A,FALSE,"55";#N/A,#N/A,FALSE,"55A";#N/A,#N/A,FALSE,"56";#N/A,#N/A,FALSE,"57";#N/A,#N/A,FALSE,"57A";#N/A,#N/A,FALSE,"58";#N/A,#N/A,FALSE,"59";#N/A,#N/A,FALSE,"60";#N/A,#N/A,FALSE,"60A";#N/A,#N/A,FALSE,"61";#N/A,#N/A,FALSE,"62";#N/A,#N/A,FALSE,"63";#N/A,#N/A,FALSE,"63A";#N/A,#N/A,FALSE,"64";#N/A,#N/A,FALSE,"65";#N/A,#N/A,FALSE,"66"}</definedName>
    <definedName name="wrn.pages._.88._.to._.end." hidden="1">{#N/A,#N/A,FALSE,"88";#N/A,#N/A,FALSE,"89";#N/A,#N/A,FALSE,"90";#N/A,#N/A,FALSE,"91";#N/A,#N/A,FALSE,"92";#N/A,#N/A,FALSE,"93";#N/A,#N/A,FALSE,"94";#N/A,#N/A,FALSE,"94.1a";#N/A,#N/A,FALSE,"94.1b";#N/A,#N/A,FALSE,"94.2a";#N/A,#N/A,FALSE,"94.2b";#N/A,#N/A,FALSE,"94.3a";#N/A,#N/A,FALSE,"94.3b";#N/A,#N/A,FALSE,"95";#N/A,#N/A,FALSE,"96";#N/A,#N/A,FALSE,"97";#N/A,#N/A,FALSE,"98";#N/A,#N/A,FALSE,"99";#N/A,#N/A,FALSE,"100";#N/A,#N/A,FALSE,"101";#N/A,#N/A,FALSE,"102";#N/A,#N/A,FALSE,"103";#N/A,#N/A,FALSE,"104";#N/A,#N/A,FALSE,"105";#N/A,#N/A,FALSE,"106";#N/A,#N/A,FALSE,"107";#N/A,#N/A,FALSE,"108";#N/A,#N/A,FALSE,"109";#N/A,#N/A,FALSE,"110";#N/A,#N/A,FALSE,"110A";#N/A,#N/A,FALSE,"111";#N/A,#N/A,FALSE,"112";#N/A,#N/A,FALSE,"113";#N/A,#N/A,FALSE,"SignPage"}</definedName>
    <definedName name="wrn.pages._.88._.to._.end._1" hidden="1">{#N/A,#N/A,FALSE,"88";#N/A,#N/A,FALSE,"89";#N/A,#N/A,FALSE,"90";#N/A,#N/A,FALSE,"91";#N/A,#N/A,FALSE,"92";#N/A,#N/A,FALSE,"93";#N/A,#N/A,FALSE,"94";#N/A,#N/A,FALSE,"94.1a";#N/A,#N/A,FALSE,"94.1b";#N/A,#N/A,FALSE,"94.2a";#N/A,#N/A,FALSE,"94.2b";#N/A,#N/A,FALSE,"94.3a";#N/A,#N/A,FALSE,"94.3b";#N/A,#N/A,FALSE,"95";#N/A,#N/A,FALSE,"96";#N/A,#N/A,FALSE,"97";#N/A,#N/A,FALSE,"98";#N/A,#N/A,FALSE,"99";#N/A,#N/A,FALSE,"100";#N/A,#N/A,FALSE,"101";#N/A,#N/A,FALSE,"102";#N/A,#N/A,FALSE,"103";#N/A,#N/A,FALSE,"104";#N/A,#N/A,FALSE,"105";#N/A,#N/A,FALSE,"106";#N/A,#N/A,FALSE,"107";#N/A,#N/A,FALSE,"108";#N/A,#N/A,FALSE,"109";#N/A,#N/A,FALSE,"110";#N/A,#N/A,FALSE,"110A";#N/A,#N/A,FALSE,"111";#N/A,#N/A,FALSE,"112";#N/A,#N/A,FALSE,"113";#N/A,#N/A,FALSE,"SignPage"}</definedName>
    <definedName name="wrn.pages._.88._.to._.end._2" hidden="1">{#N/A,#N/A,FALSE,"88";#N/A,#N/A,FALSE,"89";#N/A,#N/A,FALSE,"90";#N/A,#N/A,FALSE,"91";#N/A,#N/A,FALSE,"92";#N/A,#N/A,FALSE,"93";#N/A,#N/A,FALSE,"94";#N/A,#N/A,FALSE,"94.1a";#N/A,#N/A,FALSE,"94.1b";#N/A,#N/A,FALSE,"94.2a";#N/A,#N/A,FALSE,"94.2b";#N/A,#N/A,FALSE,"94.3a";#N/A,#N/A,FALSE,"94.3b";#N/A,#N/A,FALSE,"95";#N/A,#N/A,FALSE,"96";#N/A,#N/A,FALSE,"97";#N/A,#N/A,FALSE,"98";#N/A,#N/A,FALSE,"99";#N/A,#N/A,FALSE,"100";#N/A,#N/A,FALSE,"101";#N/A,#N/A,FALSE,"102";#N/A,#N/A,FALSE,"103";#N/A,#N/A,FALSE,"104";#N/A,#N/A,FALSE,"105";#N/A,#N/A,FALSE,"106";#N/A,#N/A,FALSE,"107";#N/A,#N/A,FALSE,"108";#N/A,#N/A,FALSE,"109";#N/A,#N/A,FALSE,"110";#N/A,#N/A,FALSE,"110A";#N/A,#N/A,FALSE,"111";#N/A,#N/A,FALSE,"112";#N/A,#N/A,FALSE,"113";#N/A,#N/A,FALSE,"SignPage"}</definedName>
    <definedName name="wrn.pages._.88._.to._.end._3" hidden="1">{#N/A,#N/A,FALSE,"88";#N/A,#N/A,FALSE,"89";#N/A,#N/A,FALSE,"90";#N/A,#N/A,FALSE,"91";#N/A,#N/A,FALSE,"92";#N/A,#N/A,FALSE,"93";#N/A,#N/A,FALSE,"94";#N/A,#N/A,FALSE,"94.1a";#N/A,#N/A,FALSE,"94.1b";#N/A,#N/A,FALSE,"94.2a";#N/A,#N/A,FALSE,"94.2b";#N/A,#N/A,FALSE,"94.3a";#N/A,#N/A,FALSE,"94.3b";#N/A,#N/A,FALSE,"95";#N/A,#N/A,FALSE,"96";#N/A,#N/A,FALSE,"97";#N/A,#N/A,FALSE,"98";#N/A,#N/A,FALSE,"99";#N/A,#N/A,FALSE,"100";#N/A,#N/A,FALSE,"101";#N/A,#N/A,FALSE,"102";#N/A,#N/A,FALSE,"103";#N/A,#N/A,FALSE,"104";#N/A,#N/A,FALSE,"105";#N/A,#N/A,FALSE,"106";#N/A,#N/A,FALSE,"107";#N/A,#N/A,FALSE,"108";#N/A,#N/A,FALSE,"109";#N/A,#N/A,FALSE,"110";#N/A,#N/A,FALSE,"110A";#N/A,#N/A,FALSE,"111";#N/A,#N/A,FALSE,"112";#N/A,#N/A,FALSE,"113";#N/A,#N/A,FALSE,"SignPage"}</definedName>
    <definedName name="wrn.pages._.88._.to._.end._4" hidden="1">{#N/A,#N/A,FALSE,"88";#N/A,#N/A,FALSE,"89";#N/A,#N/A,FALSE,"90";#N/A,#N/A,FALSE,"91";#N/A,#N/A,FALSE,"92";#N/A,#N/A,FALSE,"93";#N/A,#N/A,FALSE,"94";#N/A,#N/A,FALSE,"94.1a";#N/A,#N/A,FALSE,"94.1b";#N/A,#N/A,FALSE,"94.2a";#N/A,#N/A,FALSE,"94.2b";#N/A,#N/A,FALSE,"94.3a";#N/A,#N/A,FALSE,"94.3b";#N/A,#N/A,FALSE,"95";#N/A,#N/A,FALSE,"96";#N/A,#N/A,FALSE,"97";#N/A,#N/A,FALSE,"98";#N/A,#N/A,FALSE,"99";#N/A,#N/A,FALSE,"100";#N/A,#N/A,FALSE,"101";#N/A,#N/A,FALSE,"102";#N/A,#N/A,FALSE,"103";#N/A,#N/A,FALSE,"104";#N/A,#N/A,FALSE,"105";#N/A,#N/A,FALSE,"106";#N/A,#N/A,FALSE,"107";#N/A,#N/A,FALSE,"108";#N/A,#N/A,FALSE,"109";#N/A,#N/A,FALSE,"110";#N/A,#N/A,FALSE,"110A";#N/A,#N/A,FALSE,"111";#N/A,#N/A,FALSE,"112";#N/A,#N/A,FALSE,"113";#N/A,#N/A,FALSE,"SignPage"}</definedName>
    <definedName name="wrn.Penn._.PSC._.part._.1." hidden="1">{#N/A,#N/A,FALSE,"Cover";#N/A,#N/A,FALSE,"Index 1";#N/A,#N/A,FALSE,"Index 2";#N/A,#N/A,FALSE,"Blank";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;#N/A,#N/A,FALSE,"42";#N/A,#N/A,FALSE,"43";#N/A,#N/A,FALSE,"44";#N/A,#N/A,FALSE,"45";#N/A,#N/A,FALSE,"46";#N/A,#N/A,FALSE,"47";#N/A,#N/A,FALSE,"48";#N/A,#N/A,FALSE,"49";#N/A,#N/A,FALSE,"50";#N/A,#N/A,FALSE,"51";#N/A,#N/A,FALSE,"52";#N/A,#N/A,FALSE,"53";#N/A,#N/A,FALSE,"54";#N/A,#N/A,FALSE,"55";#N/A,#N/A,FALSE,"55A";#N/A,#N/A,FALSE,"56";#N/A,#N/A,FALSE,"57";#N/A,#N/A,FALSE,"57A";#N/A,#N/A,FALSE,"58";#N/A,#N/A,FALSE,"59";#N/A,#N/A,FALSE,"60";#N/A,#N/A,FALSE,"60A";#N/A,#N/A,FALSE,"61";#N/A,#N/A,FALSE,"62";#N/A,#N/A,FALSE,"63";#N/A,#N/A,FALSE,"63A";#N/A,#N/A,FALSE,"64";#N/A,#N/A,FALSE,"65";#N/A,#N/A,FALSE,"66"}</definedName>
    <definedName name="wrn.Penn._.PSC._.part._.1._1" hidden="1">{#N/A,#N/A,FALSE,"Cover";#N/A,#N/A,FALSE,"Index 1";#N/A,#N/A,FALSE,"Index 2";#N/A,#N/A,FALSE,"Blank";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;#N/A,#N/A,FALSE,"42";#N/A,#N/A,FALSE,"43";#N/A,#N/A,FALSE,"44";#N/A,#N/A,FALSE,"45";#N/A,#N/A,FALSE,"46";#N/A,#N/A,FALSE,"47";#N/A,#N/A,FALSE,"48";#N/A,#N/A,FALSE,"49";#N/A,#N/A,FALSE,"50";#N/A,#N/A,FALSE,"51";#N/A,#N/A,FALSE,"52";#N/A,#N/A,FALSE,"53";#N/A,#N/A,FALSE,"54";#N/A,#N/A,FALSE,"55";#N/A,#N/A,FALSE,"55A";#N/A,#N/A,FALSE,"56";#N/A,#N/A,FALSE,"57";#N/A,#N/A,FALSE,"57A";#N/A,#N/A,FALSE,"58";#N/A,#N/A,FALSE,"59";#N/A,#N/A,FALSE,"60";#N/A,#N/A,FALSE,"60A";#N/A,#N/A,FALSE,"61";#N/A,#N/A,FALSE,"62";#N/A,#N/A,FALSE,"63";#N/A,#N/A,FALSE,"63A";#N/A,#N/A,FALSE,"64";#N/A,#N/A,FALSE,"65";#N/A,#N/A,FALSE,"66"}</definedName>
    <definedName name="wrn.Penn._.PSC._.part._.1._2" hidden="1">{#N/A,#N/A,FALSE,"Cover";#N/A,#N/A,FALSE,"Index 1";#N/A,#N/A,FALSE,"Index 2";#N/A,#N/A,FALSE,"Blank";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;#N/A,#N/A,FALSE,"42";#N/A,#N/A,FALSE,"43";#N/A,#N/A,FALSE,"44";#N/A,#N/A,FALSE,"45";#N/A,#N/A,FALSE,"46";#N/A,#N/A,FALSE,"47";#N/A,#N/A,FALSE,"48";#N/A,#N/A,FALSE,"49";#N/A,#N/A,FALSE,"50";#N/A,#N/A,FALSE,"51";#N/A,#N/A,FALSE,"52";#N/A,#N/A,FALSE,"53";#N/A,#N/A,FALSE,"54";#N/A,#N/A,FALSE,"55";#N/A,#N/A,FALSE,"55A";#N/A,#N/A,FALSE,"56";#N/A,#N/A,FALSE,"57";#N/A,#N/A,FALSE,"57A";#N/A,#N/A,FALSE,"58";#N/A,#N/A,FALSE,"59";#N/A,#N/A,FALSE,"60";#N/A,#N/A,FALSE,"60A";#N/A,#N/A,FALSE,"61";#N/A,#N/A,FALSE,"62";#N/A,#N/A,FALSE,"63";#N/A,#N/A,FALSE,"63A";#N/A,#N/A,FALSE,"64";#N/A,#N/A,FALSE,"65";#N/A,#N/A,FALSE,"66"}</definedName>
    <definedName name="wrn.Penn._.PSC._.part._.1._3" hidden="1">{#N/A,#N/A,FALSE,"Cover";#N/A,#N/A,FALSE,"Index 1";#N/A,#N/A,FALSE,"Index 2";#N/A,#N/A,FALSE,"Blank";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;#N/A,#N/A,FALSE,"42";#N/A,#N/A,FALSE,"43";#N/A,#N/A,FALSE,"44";#N/A,#N/A,FALSE,"45";#N/A,#N/A,FALSE,"46";#N/A,#N/A,FALSE,"47";#N/A,#N/A,FALSE,"48";#N/A,#N/A,FALSE,"49";#N/A,#N/A,FALSE,"50";#N/A,#N/A,FALSE,"51";#N/A,#N/A,FALSE,"52";#N/A,#N/A,FALSE,"53";#N/A,#N/A,FALSE,"54";#N/A,#N/A,FALSE,"55";#N/A,#N/A,FALSE,"55A";#N/A,#N/A,FALSE,"56";#N/A,#N/A,FALSE,"57";#N/A,#N/A,FALSE,"57A";#N/A,#N/A,FALSE,"58";#N/A,#N/A,FALSE,"59";#N/A,#N/A,FALSE,"60";#N/A,#N/A,FALSE,"60A";#N/A,#N/A,FALSE,"61";#N/A,#N/A,FALSE,"62";#N/A,#N/A,FALSE,"63";#N/A,#N/A,FALSE,"63A";#N/A,#N/A,FALSE,"64";#N/A,#N/A,FALSE,"65";#N/A,#N/A,FALSE,"66"}</definedName>
    <definedName name="wrn.Penn._.PSC._.part._.1._4" hidden="1">{#N/A,#N/A,FALSE,"Cover";#N/A,#N/A,FALSE,"Index 1";#N/A,#N/A,FALSE,"Index 2";#N/A,#N/A,FALSE,"Blank";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;#N/A,#N/A,FALSE,"42";#N/A,#N/A,FALSE,"43";#N/A,#N/A,FALSE,"44";#N/A,#N/A,FALSE,"45";#N/A,#N/A,FALSE,"46";#N/A,#N/A,FALSE,"47";#N/A,#N/A,FALSE,"48";#N/A,#N/A,FALSE,"49";#N/A,#N/A,FALSE,"50";#N/A,#N/A,FALSE,"51";#N/A,#N/A,FALSE,"52";#N/A,#N/A,FALSE,"53";#N/A,#N/A,FALSE,"54";#N/A,#N/A,FALSE,"55";#N/A,#N/A,FALSE,"55A";#N/A,#N/A,FALSE,"56";#N/A,#N/A,FALSE,"57";#N/A,#N/A,FALSE,"57A";#N/A,#N/A,FALSE,"58";#N/A,#N/A,FALSE,"59";#N/A,#N/A,FALSE,"60";#N/A,#N/A,FALSE,"60A";#N/A,#N/A,FALSE,"61";#N/A,#N/A,FALSE,"62";#N/A,#N/A,FALSE,"63";#N/A,#N/A,FALSE,"63A";#N/A,#N/A,FALSE,"64";#N/A,#N/A,FALSE,"65";#N/A,#N/A,FALSE,"66"}</definedName>
    <definedName name="wrn.Penn._.PSC._.part._.2." hidden="1">{#N/A,#N/A,FALSE,"67";#N/A,#N/A,FALSE,"68";#N/A,#N/A,FALSE,"68A";#N/A,#N/A,FALSE,"69";#N/A,#N/A,FALSE,"70";#N/A,#N/A,FALSE,"71";#N/A,#N/A,FALSE,"72";#N/A,#N/A,FALSE,"73";#N/A,#N/A,FALSE,"74";#N/A,#N/A,FALSE,"75";#N/A,#N/A,FALSE,"76";#N/A,#N/A,FALSE,"77";#N/A,#N/A,FALSE,"78";#N/A,#N/A,FALSE,"79";#N/A,#N/A,FALSE,"80";#N/A,#N/A,FALSE,"81";#N/A,#N/A,FALSE,"82";#N/A,#N/A,FALSE,"83";#N/A,#N/A,FALSE,"84";#N/A,#N/A,FALSE,"85";#N/A,#N/A,FALSE,"86";#N/A,#N/A,FALSE,"87";#N/A,#N/A,FALSE,"88";#N/A,#N/A,FALSE,"89";#N/A,#N/A,FALSE,"90";#N/A,#N/A,FALSE,"91";#N/A,#N/A,FALSE,"92";#N/A,#N/A,FALSE,"93";#N/A,#N/A,FALSE,"94.1a";#N/A,#N/A,FALSE,"94.1b";#N/A,#N/A,FALSE,"94.2a";#N/A,#N/A,FALSE,"94.2b";#N/A,#N/A,FALSE,"94.3a";#N/A,#N/A,FALSE,"94.3b";#N/A,#N/A,FALSE,"95";#N/A,#N/A,FALSE,"96";#N/A,#N/A,FALSE,"97";#N/A,#N/A,FALSE,"98";#N/A,#N/A,FALSE,"99";#N/A,#N/A,FALSE,"100";#N/A,#N/A,FALSE,"101";#N/A,#N/A,FALSE,"102";#N/A,#N/A,FALSE,"103";#N/A,#N/A,FALSE,"104";#N/A,#N/A,FALSE,"105";#N/A,#N/A,FALSE,"106";#N/A,#N/A,FALSE,"107";#N/A,#N/A,FALSE,"108";#N/A,#N/A,FALSE,"109";#N/A,#N/A,FALSE,"110";#N/A,#N/A,FALSE,"111";#N/A,#N/A,FALSE,"112";#N/A,#N/A,FALSE,"113";#N/A,#N/A,FALSE,"SignPage"}</definedName>
    <definedName name="wrn.Penn._.PSC._.part._.2._1" hidden="1">{#N/A,#N/A,FALSE,"67";#N/A,#N/A,FALSE,"68";#N/A,#N/A,FALSE,"68A";#N/A,#N/A,FALSE,"69";#N/A,#N/A,FALSE,"70";#N/A,#N/A,FALSE,"71";#N/A,#N/A,FALSE,"72";#N/A,#N/A,FALSE,"73";#N/A,#N/A,FALSE,"74";#N/A,#N/A,FALSE,"75";#N/A,#N/A,FALSE,"76";#N/A,#N/A,FALSE,"77";#N/A,#N/A,FALSE,"78";#N/A,#N/A,FALSE,"79";#N/A,#N/A,FALSE,"80";#N/A,#N/A,FALSE,"81";#N/A,#N/A,FALSE,"82";#N/A,#N/A,FALSE,"83";#N/A,#N/A,FALSE,"84";#N/A,#N/A,FALSE,"85";#N/A,#N/A,FALSE,"86";#N/A,#N/A,FALSE,"87";#N/A,#N/A,FALSE,"88";#N/A,#N/A,FALSE,"89";#N/A,#N/A,FALSE,"90";#N/A,#N/A,FALSE,"91";#N/A,#N/A,FALSE,"92";#N/A,#N/A,FALSE,"93";#N/A,#N/A,FALSE,"94.1a";#N/A,#N/A,FALSE,"94.1b";#N/A,#N/A,FALSE,"94.2a";#N/A,#N/A,FALSE,"94.2b";#N/A,#N/A,FALSE,"94.3a";#N/A,#N/A,FALSE,"94.3b";#N/A,#N/A,FALSE,"95";#N/A,#N/A,FALSE,"96";#N/A,#N/A,FALSE,"97";#N/A,#N/A,FALSE,"98";#N/A,#N/A,FALSE,"99";#N/A,#N/A,FALSE,"100";#N/A,#N/A,FALSE,"101";#N/A,#N/A,FALSE,"102";#N/A,#N/A,FALSE,"103";#N/A,#N/A,FALSE,"104";#N/A,#N/A,FALSE,"105";#N/A,#N/A,FALSE,"106";#N/A,#N/A,FALSE,"107";#N/A,#N/A,FALSE,"108";#N/A,#N/A,FALSE,"109";#N/A,#N/A,FALSE,"110";#N/A,#N/A,FALSE,"111";#N/A,#N/A,FALSE,"112";#N/A,#N/A,FALSE,"113";#N/A,#N/A,FALSE,"SignPage"}</definedName>
    <definedName name="wrn.Penn._.PSC._.part._.2._2" hidden="1">{#N/A,#N/A,FALSE,"67";#N/A,#N/A,FALSE,"68";#N/A,#N/A,FALSE,"68A";#N/A,#N/A,FALSE,"69";#N/A,#N/A,FALSE,"70";#N/A,#N/A,FALSE,"71";#N/A,#N/A,FALSE,"72";#N/A,#N/A,FALSE,"73";#N/A,#N/A,FALSE,"74";#N/A,#N/A,FALSE,"75";#N/A,#N/A,FALSE,"76";#N/A,#N/A,FALSE,"77";#N/A,#N/A,FALSE,"78";#N/A,#N/A,FALSE,"79";#N/A,#N/A,FALSE,"80";#N/A,#N/A,FALSE,"81";#N/A,#N/A,FALSE,"82";#N/A,#N/A,FALSE,"83";#N/A,#N/A,FALSE,"84";#N/A,#N/A,FALSE,"85";#N/A,#N/A,FALSE,"86";#N/A,#N/A,FALSE,"87";#N/A,#N/A,FALSE,"88";#N/A,#N/A,FALSE,"89";#N/A,#N/A,FALSE,"90";#N/A,#N/A,FALSE,"91";#N/A,#N/A,FALSE,"92";#N/A,#N/A,FALSE,"93";#N/A,#N/A,FALSE,"94.1a";#N/A,#N/A,FALSE,"94.1b";#N/A,#N/A,FALSE,"94.2a";#N/A,#N/A,FALSE,"94.2b";#N/A,#N/A,FALSE,"94.3a";#N/A,#N/A,FALSE,"94.3b";#N/A,#N/A,FALSE,"95";#N/A,#N/A,FALSE,"96";#N/A,#N/A,FALSE,"97";#N/A,#N/A,FALSE,"98";#N/A,#N/A,FALSE,"99";#N/A,#N/A,FALSE,"100";#N/A,#N/A,FALSE,"101";#N/A,#N/A,FALSE,"102";#N/A,#N/A,FALSE,"103";#N/A,#N/A,FALSE,"104";#N/A,#N/A,FALSE,"105";#N/A,#N/A,FALSE,"106";#N/A,#N/A,FALSE,"107";#N/A,#N/A,FALSE,"108";#N/A,#N/A,FALSE,"109";#N/A,#N/A,FALSE,"110";#N/A,#N/A,FALSE,"111";#N/A,#N/A,FALSE,"112";#N/A,#N/A,FALSE,"113";#N/A,#N/A,FALSE,"SignPage"}</definedName>
    <definedName name="wrn.Penn._.PSC._.part._.2._3" hidden="1">{#N/A,#N/A,FALSE,"67";#N/A,#N/A,FALSE,"68";#N/A,#N/A,FALSE,"68A";#N/A,#N/A,FALSE,"69";#N/A,#N/A,FALSE,"70";#N/A,#N/A,FALSE,"71";#N/A,#N/A,FALSE,"72";#N/A,#N/A,FALSE,"73";#N/A,#N/A,FALSE,"74";#N/A,#N/A,FALSE,"75";#N/A,#N/A,FALSE,"76";#N/A,#N/A,FALSE,"77";#N/A,#N/A,FALSE,"78";#N/A,#N/A,FALSE,"79";#N/A,#N/A,FALSE,"80";#N/A,#N/A,FALSE,"81";#N/A,#N/A,FALSE,"82";#N/A,#N/A,FALSE,"83";#N/A,#N/A,FALSE,"84";#N/A,#N/A,FALSE,"85";#N/A,#N/A,FALSE,"86";#N/A,#N/A,FALSE,"87";#N/A,#N/A,FALSE,"88";#N/A,#N/A,FALSE,"89";#N/A,#N/A,FALSE,"90";#N/A,#N/A,FALSE,"91";#N/A,#N/A,FALSE,"92";#N/A,#N/A,FALSE,"93";#N/A,#N/A,FALSE,"94.1a";#N/A,#N/A,FALSE,"94.1b";#N/A,#N/A,FALSE,"94.2a";#N/A,#N/A,FALSE,"94.2b";#N/A,#N/A,FALSE,"94.3a";#N/A,#N/A,FALSE,"94.3b";#N/A,#N/A,FALSE,"95";#N/A,#N/A,FALSE,"96";#N/A,#N/A,FALSE,"97";#N/A,#N/A,FALSE,"98";#N/A,#N/A,FALSE,"99";#N/A,#N/A,FALSE,"100";#N/A,#N/A,FALSE,"101";#N/A,#N/A,FALSE,"102";#N/A,#N/A,FALSE,"103";#N/A,#N/A,FALSE,"104";#N/A,#N/A,FALSE,"105";#N/A,#N/A,FALSE,"106";#N/A,#N/A,FALSE,"107";#N/A,#N/A,FALSE,"108";#N/A,#N/A,FALSE,"109";#N/A,#N/A,FALSE,"110";#N/A,#N/A,FALSE,"111";#N/A,#N/A,FALSE,"112";#N/A,#N/A,FALSE,"113";#N/A,#N/A,FALSE,"SignPage"}</definedName>
    <definedName name="wrn.Penn._.PSC._.part._.2._4" hidden="1">{#N/A,#N/A,FALSE,"67";#N/A,#N/A,FALSE,"68";#N/A,#N/A,FALSE,"68A";#N/A,#N/A,FALSE,"69";#N/A,#N/A,FALSE,"70";#N/A,#N/A,FALSE,"71";#N/A,#N/A,FALSE,"72";#N/A,#N/A,FALSE,"73";#N/A,#N/A,FALSE,"74";#N/A,#N/A,FALSE,"75";#N/A,#N/A,FALSE,"76";#N/A,#N/A,FALSE,"77";#N/A,#N/A,FALSE,"78";#N/A,#N/A,FALSE,"79";#N/A,#N/A,FALSE,"80";#N/A,#N/A,FALSE,"81";#N/A,#N/A,FALSE,"82";#N/A,#N/A,FALSE,"83";#N/A,#N/A,FALSE,"84";#N/A,#N/A,FALSE,"85";#N/A,#N/A,FALSE,"86";#N/A,#N/A,FALSE,"87";#N/A,#N/A,FALSE,"88";#N/A,#N/A,FALSE,"89";#N/A,#N/A,FALSE,"90";#N/A,#N/A,FALSE,"91";#N/A,#N/A,FALSE,"92";#N/A,#N/A,FALSE,"93";#N/A,#N/A,FALSE,"94.1a";#N/A,#N/A,FALSE,"94.1b";#N/A,#N/A,FALSE,"94.2a";#N/A,#N/A,FALSE,"94.2b";#N/A,#N/A,FALSE,"94.3a";#N/A,#N/A,FALSE,"94.3b";#N/A,#N/A,FALSE,"95";#N/A,#N/A,FALSE,"96";#N/A,#N/A,FALSE,"97";#N/A,#N/A,FALSE,"98";#N/A,#N/A,FALSE,"99";#N/A,#N/A,FALSE,"100";#N/A,#N/A,FALSE,"101";#N/A,#N/A,FALSE,"102";#N/A,#N/A,FALSE,"103";#N/A,#N/A,FALSE,"104";#N/A,#N/A,FALSE,"105";#N/A,#N/A,FALSE,"106";#N/A,#N/A,FALSE,"107";#N/A,#N/A,FALSE,"108";#N/A,#N/A,FALSE,"109";#N/A,#N/A,FALSE,"110";#N/A,#N/A,FALSE,"111";#N/A,#N/A,FALSE,"112";#N/A,#N/A,FALSE,"113";#N/A,#N/A,FALSE,"SignPage"}</definedName>
    <definedName name="wrn.PLX.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wrn.PLX._1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wrn.PLX._2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wrn.PLX._3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wrn.PLX._4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wrn.Print._.All." hidden="1">{"Str Model",#N/A,TRUE,"Store Model";"RevProj By QTR",#N/A,TRUE,"Rev Proj";"RevProj By Yr",#N/A,TRUE,"Rev Proj";"Qtr Model",#N/A,TRUE,"Model";"Bal Sheet",#N/A,TRUE,"Bal Sheet";"Cash Flow",#N/A,TRUE,"Cash Flow";"Yrly Model",#N/A,TRUE,"Income Year"}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_.Pages._1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_.Pages._2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_.Pages._3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_.Pages._4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_1" hidden="1">{"Str Model",#N/A,TRUE,"Store Model";"RevProj By QTR",#N/A,TRUE,"Rev Proj";"RevProj By Yr",#N/A,TRUE,"Rev Proj";"Qtr Model",#N/A,TRUE,"Model";"Bal Sheet",#N/A,TRUE,"Bal Sheet";"Cash Flow",#N/A,TRUE,"Cash Flow";"Yrly Model",#N/A,TRUE,"Income Year"}</definedName>
    <definedName name="wrn.Print._.All._2" hidden="1">{"Str Model",#N/A,TRUE,"Store Model";"RevProj By QTR",#N/A,TRUE,"Rev Proj";"RevProj By Yr",#N/A,TRUE,"Rev Proj";"Qtr Model",#N/A,TRUE,"Model";"Bal Sheet",#N/A,TRUE,"Bal Sheet";"Cash Flow",#N/A,TRUE,"Cash Flow";"Yrly Model",#N/A,TRUE,"Income Year"}</definedName>
    <definedName name="wrn.Print._.All._3" hidden="1">{"Str Model",#N/A,TRUE,"Store Model";"RevProj By QTR",#N/A,TRUE,"Rev Proj";"RevProj By Yr",#N/A,TRUE,"Rev Proj";"Qtr Model",#N/A,TRUE,"Model";"Bal Sheet",#N/A,TRUE,"Bal Sheet";"Cash Flow",#N/A,TRUE,"Cash Flow";"Yrly Model",#N/A,TRUE,"Income Year"}</definedName>
    <definedName name="wrn.Print._.All._4" hidden="1">{"Str Model",#N/A,TRUE,"Store Model";"RevProj By QTR",#N/A,TRUE,"Rev Proj";"RevProj By Yr",#N/A,TRUE,"Rev Proj";"Qtr Model",#N/A,TRUE,"Model";"Bal Sheet",#N/A,TRUE,"Bal Sheet";"Cash Flow",#N/A,TRUE,"Cash Flow";"Yrly Model",#N/A,TRUE,"Income Year"}</definedName>
    <definedName name="wrn.Printout." hidden="1">{"page1",#N/A,FALSE,"Casual RLE";"page2",#N/A,FALSE,"Casual RLE"}</definedName>
    <definedName name="wrn.Printout._1" hidden="1">{"page1",#N/A,FALSE,"Casual RLE";"page2",#N/A,FALSE,"Casual RLE"}</definedName>
    <definedName name="wrn.Printout._2" hidden="1">{"page1",#N/A,FALSE,"Casual RLE";"page2",#N/A,FALSE,"Casual RLE"}</definedName>
    <definedName name="wrn.Printout._3" hidden="1">{"page1",#N/A,FALSE,"Casual RLE";"page2",#N/A,FALSE,"Casual RLE"}</definedName>
    <definedName name="wrn.Printout._4" hidden="1">{"page1",#N/A,FALSE,"Casual RLE";"page2",#N/A,FALSE,"Casual RLE"}</definedName>
    <definedName name="wrn.Roll._.Up._.Fields." hidden="1">{"Total",#N/A,FALSE,"Six Fields";"PDP",#N/A,FALSE,"Six Fields";"PNP",#N/A,FALSE,"Six Fields";"PUD",#N/A,FALSE,"Six Fields";"Prob",#N/A,FALSE,"Six Fields"}</definedName>
    <definedName name="wrn.Roll._.Up._.Fields._1" hidden="1">{"Total",#N/A,FALSE,"Six Fields";"PDP",#N/A,FALSE,"Six Fields";"PNP",#N/A,FALSE,"Six Fields";"PUD",#N/A,FALSE,"Six Fields";"Prob",#N/A,FALSE,"Six Fields"}</definedName>
    <definedName name="wrn.Roll._.Up._.Fields._2" hidden="1">{"Total",#N/A,FALSE,"Six Fields";"PDP",#N/A,FALSE,"Six Fields";"PNP",#N/A,FALSE,"Six Fields";"PUD",#N/A,FALSE,"Six Fields";"Prob",#N/A,FALSE,"Six Fields"}</definedName>
    <definedName name="wrn.Roll._.Up._.Fields._3" hidden="1">{"Total",#N/A,FALSE,"Six Fields";"PDP",#N/A,FALSE,"Six Fields";"PNP",#N/A,FALSE,"Six Fields";"PUD",#N/A,FALSE,"Six Fields";"Prob",#N/A,FALSE,"Six Fields"}</definedName>
    <definedName name="wrn.Roll._.Up._.Fields._4" hidden="1">{"Total",#N/A,FALSE,"Six Fields";"PDP",#N/A,FALSE,"Six Fields";"PNP",#N/A,FALSE,"Six Fields";"PUD",#N/A,FALSE,"Six Fields";"Prob",#N/A,FALSE,"Six Fields"}</definedName>
    <definedName name="wrn.shamrock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shamrock_1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shamrock_2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shamrock_3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shamrock_4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Summary." hidden="1">{"Sum1",#N/A,FALSE,"Reserve Report";"Sum2",#N/A,FALSE,"Reserve Report";"Sum3",#N/A,FALSE,"Reserve Report";"Sum4",#N/A,FALSE,"Reserve Report"}</definedName>
    <definedName name="wrn.Summary._1" hidden="1">{"Sum1",#N/A,FALSE,"Reserve Report";"Sum2",#N/A,FALSE,"Reserve Report";"Sum3",#N/A,FALSE,"Reserve Report";"Sum4",#N/A,FALSE,"Reserve Report"}</definedName>
    <definedName name="wrn.Summary._2" hidden="1">{"Sum1",#N/A,FALSE,"Reserve Report";"Sum2",#N/A,FALSE,"Reserve Report";"Sum3",#N/A,FALSE,"Reserve Report";"Sum4",#N/A,FALSE,"Reserve Report"}</definedName>
    <definedName name="wrn.Summary._3" hidden="1">{"Sum1",#N/A,FALSE,"Reserve Report";"Sum2",#N/A,FALSE,"Reserve Report";"Sum3",#N/A,FALSE,"Reserve Report";"Sum4",#N/A,FALSE,"Reserve Report"}</definedName>
    <definedName name="wrn.Summary._4" hidden="1">{"Sum1",#N/A,FALSE,"Reserve Report";"Sum2",#N/A,FALSE,"Reserve Report";"Sum3",#N/A,FALSE,"Reserve Report";"Sum4",#N/A,FALSE,"Reserve Report"}</definedName>
    <definedName name="wrn.Target." hidden="1">{#N/A,#N/A,TRUE,"Tar-Ass";#N/A,#N/A,TRUE,"Tar-IS";#N/A,#N/A,TRUE,"Tar-BS";#N/A,#N/A,TRUE,"Tar-CF";#N/A,#N/A,TRUE,"Tar-Adg BS";#N/A,#N/A,TRUE,"Tar-Proj";#N/A,#N/A,TRUE,"Tar-CapEx";#N/A,#N/A,TRUE,"Tar-Debt";#N/A,#N/A,TRUE,"Tar-Int";#N/A,#N/A,TRUE,"Tar-BD";#N/A,#N/A,TRUE,"Tar-TD";#N/A,#N/A,TRUE,"Tar-Taxes";#N/A,#N/A,TRUE,"Tar-Credit";#N/A,#N/A,TRUE,"Val - sum";#N/A,#N/A,TRUE,"Val - Sum1";#N/A,#N/A,TRUE,"Val - sum2";#N/A,#N/A,TRUE,"Val - Sum3";#N/A,#N/A,TRUE,"Tar-DCF";#N/A,#N/A,TRUE,"Tar-Val LBO";#N/A,#N/A,TRUE,"Tar-Mult Val"}</definedName>
    <definedName name="wrn.Target._1" hidden="1">{#N/A,#N/A,TRUE,"Tar-Ass";#N/A,#N/A,TRUE,"Tar-IS";#N/A,#N/A,TRUE,"Tar-BS";#N/A,#N/A,TRUE,"Tar-CF";#N/A,#N/A,TRUE,"Tar-Adg BS";#N/A,#N/A,TRUE,"Tar-Proj";#N/A,#N/A,TRUE,"Tar-CapEx";#N/A,#N/A,TRUE,"Tar-Debt";#N/A,#N/A,TRUE,"Tar-Int";#N/A,#N/A,TRUE,"Tar-BD";#N/A,#N/A,TRUE,"Tar-TD";#N/A,#N/A,TRUE,"Tar-Taxes";#N/A,#N/A,TRUE,"Tar-Credit";#N/A,#N/A,TRUE,"Val - sum";#N/A,#N/A,TRUE,"Val - Sum1";#N/A,#N/A,TRUE,"Val - sum2";#N/A,#N/A,TRUE,"Val - Sum3";#N/A,#N/A,TRUE,"Tar-DCF";#N/A,#N/A,TRUE,"Tar-Val LBO";#N/A,#N/A,TRUE,"Tar-Mult Val"}</definedName>
    <definedName name="wrn.Target._2" hidden="1">{#N/A,#N/A,TRUE,"Tar-Ass";#N/A,#N/A,TRUE,"Tar-IS";#N/A,#N/A,TRUE,"Tar-BS";#N/A,#N/A,TRUE,"Tar-CF";#N/A,#N/A,TRUE,"Tar-Adg BS";#N/A,#N/A,TRUE,"Tar-Proj";#N/A,#N/A,TRUE,"Tar-CapEx";#N/A,#N/A,TRUE,"Tar-Debt";#N/A,#N/A,TRUE,"Tar-Int";#N/A,#N/A,TRUE,"Tar-BD";#N/A,#N/A,TRUE,"Tar-TD";#N/A,#N/A,TRUE,"Tar-Taxes";#N/A,#N/A,TRUE,"Tar-Credit";#N/A,#N/A,TRUE,"Val - sum";#N/A,#N/A,TRUE,"Val - Sum1";#N/A,#N/A,TRUE,"Val - sum2";#N/A,#N/A,TRUE,"Val - Sum3";#N/A,#N/A,TRUE,"Tar-DCF";#N/A,#N/A,TRUE,"Tar-Val LBO";#N/A,#N/A,TRUE,"Tar-Mult Val"}</definedName>
    <definedName name="wrn.Target._3" hidden="1">{#N/A,#N/A,TRUE,"Tar-Ass";#N/A,#N/A,TRUE,"Tar-IS";#N/A,#N/A,TRUE,"Tar-BS";#N/A,#N/A,TRUE,"Tar-CF";#N/A,#N/A,TRUE,"Tar-Adg BS";#N/A,#N/A,TRUE,"Tar-Proj";#N/A,#N/A,TRUE,"Tar-CapEx";#N/A,#N/A,TRUE,"Tar-Debt";#N/A,#N/A,TRUE,"Tar-Int";#N/A,#N/A,TRUE,"Tar-BD";#N/A,#N/A,TRUE,"Tar-TD";#N/A,#N/A,TRUE,"Tar-Taxes";#N/A,#N/A,TRUE,"Tar-Credit";#N/A,#N/A,TRUE,"Val - sum";#N/A,#N/A,TRUE,"Val - Sum1";#N/A,#N/A,TRUE,"Val - sum2";#N/A,#N/A,TRUE,"Val - Sum3";#N/A,#N/A,TRUE,"Tar-DCF";#N/A,#N/A,TRUE,"Tar-Val LBO";#N/A,#N/A,TRUE,"Tar-Mult Val"}</definedName>
    <definedName name="wrn.Target._4" hidden="1">{#N/A,#N/A,TRUE,"Tar-Ass";#N/A,#N/A,TRUE,"Tar-IS";#N/A,#N/A,TRUE,"Tar-BS";#N/A,#N/A,TRUE,"Tar-CF";#N/A,#N/A,TRUE,"Tar-Adg BS";#N/A,#N/A,TRUE,"Tar-Proj";#N/A,#N/A,TRUE,"Tar-CapEx";#N/A,#N/A,TRUE,"Tar-Debt";#N/A,#N/A,TRUE,"Tar-Int";#N/A,#N/A,TRUE,"Tar-BD";#N/A,#N/A,TRUE,"Tar-TD";#N/A,#N/A,TRUE,"Tar-Taxes";#N/A,#N/A,TRUE,"Tar-Credit";#N/A,#N/A,TRUE,"Val - sum";#N/A,#N/A,TRUE,"Val - Sum1";#N/A,#N/A,TRUE,"Val - sum2";#N/A,#N/A,TRUE,"Val - Sum3";#N/A,#N/A,TRUE,"Tar-DCF";#N/A,#N/A,TRUE,"Tar-Val LBO";#N/A,#N/A,TRUE,"Tar-Mult Val"}</definedName>
    <definedName name="wrn.TargetLBO.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TargetLBO._1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TargetLBO._2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TargetLBO._3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TargetLBO._4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TargetState." hidden="1">{#N/A,#N/A,FALSE,"Tar-Ass";#N/A,#N/A,FALSE,"Tar-IS";#N/A,#N/A,FALSE,"Tar-BS";#N/A,#N/A,FALSE,"Tar-Adg BS";#N/A,#N/A,FALSE,"Tar-CF"}</definedName>
    <definedName name="wrn.TargetState._1" hidden="1">{#N/A,#N/A,FALSE,"Tar-Ass";#N/A,#N/A,FALSE,"Tar-IS";#N/A,#N/A,FALSE,"Tar-BS";#N/A,#N/A,FALSE,"Tar-Adg BS";#N/A,#N/A,FALSE,"Tar-CF"}</definedName>
    <definedName name="wrn.TargetState._2" hidden="1">{#N/A,#N/A,FALSE,"Tar-Ass";#N/A,#N/A,FALSE,"Tar-IS";#N/A,#N/A,FALSE,"Tar-BS";#N/A,#N/A,FALSE,"Tar-Adg BS";#N/A,#N/A,FALSE,"Tar-CF"}</definedName>
    <definedName name="wrn.TargetState._3" hidden="1">{#N/A,#N/A,FALSE,"Tar-Ass";#N/A,#N/A,FALSE,"Tar-IS";#N/A,#N/A,FALSE,"Tar-BS";#N/A,#N/A,FALSE,"Tar-Adg BS";#N/A,#N/A,FALSE,"Tar-CF"}</definedName>
    <definedName name="wrn.TargetState._4" hidden="1">{#N/A,#N/A,FALSE,"Tar-Ass";#N/A,#N/A,FALSE,"Tar-IS";#N/A,#N/A,FALSE,"Tar-BS";#N/A,#N/A,FALSE,"Tar-Adg BS";#N/A,#N/A,FALSE,"Tar-CF"}</definedName>
    <definedName name="wrn.TargetVal." hidden="1">{#N/A,#N/A,TRUE,"Val - sum";#N/A,#N/A,TRUE,"Val - Sum1";#N/A,#N/A,TRUE,"Val - sum2";#N/A,#N/A,TRUE,"Val - Sum3";#N/A,#N/A,TRUE,"Tar-DCF";#N/A,#N/A,TRUE,"Tar-Val LBO";#N/A,#N/A,TRUE,"Tar-Mult Val"}</definedName>
    <definedName name="wrn.TargetVal._1" hidden="1">{#N/A,#N/A,TRUE,"Val - sum";#N/A,#N/A,TRUE,"Val - Sum1";#N/A,#N/A,TRUE,"Val - sum2";#N/A,#N/A,TRUE,"Val - Sum3";#N/A,#N/A,TRUE,"Tar-DCF";#N/A,#N/A,TRUE,"Tar-Val LBO";#N/A,#N/A,TRUE,"Tar-Mult Val"}</definedName>
    <definedName name="wrn.TargetVal._2" hidden="1">{#N/A,#N/A,TRUE,"Val - sum";#N/A,#N/A,TRUE,"Val - Sum1";#N/A,#N/A,TRUE,"Val - sum2";#N/A,#N/A,TRUE,"Val - Sum3";#N/A,#N/A,TRUE,"Tar-DCF";#N/A,#N/A,TRUE,"Tar-Val LBO";#N/A,#N/A,TRUE,"Tar-Mult Val"}</definedName>
    <definedName name="wrn.TargetVal._3" hidden="1">{#N/A,#N/A,TRUE,"Val - sum";#N/A,#N/A,TRUE,"Val - Sum1";#N/A,#N/A,TRUE,"Val - sum2";#N/A,#N/A,TRUE,"Val - Sum3";#N/A,#N/A,TRUE,"Tar-DCF";#N/A,#N/A,TRUE,"Tar-Val LBO";#N/A,#N/A,TRUE,"Tar-Mult Val"}</definedName>
    <definedName name="wrn.TargetVal._4" hidden="1">{#N/A,#N/A,TRUE,"Val - sum";#N/A,#N/A,TRUE,"Val - Sum1";#N/A,#N/A,TRUE,"Val - sum2";#N/A,#N/A,TRUE,"Val - Sum3";#N/A,#N/A,TRUE,"Tar-DCF";#N/A,#N/A,TRUE,"Tar-Val LBO";#N/A,#N/A,TRUE,"Tar-Mult Val"}</definedName>
    <definedName name="wrn.TheWholeEnchilada." hidden="1">{"CSheet",#N/A,FALSE,"C";"SmCap",#N/A,FALSE,"VAL1";"GulfCoast",#N/A,FALSE,"VAL1";"nav",#N/A,FALSE,"NAV";"Summary",#N/A,FALSE,"NAV"}</definedName>
    <definedName name="wrn.TheWholeEnchilada._1" hidden="1">{"CSheet",#N/A,FALSE,"C";"SmCap",#N/A,FALSE,"VAL1";"GulfCoast",#N/A,FALSE,"VAL1";"nav",#N/A,FALSE,"NAV";"Summary",#N/A,FALSE,"NAV"}</definedName>
    <definedName name="wrn.TheWholeEnchilada._2" hidden="1">{"CSheet",#N/A,FALSE,"C";"SmCap",#N/A,FALSE,"VAL1";"GulfCoast",#N/A,FALSE,"VAL1";"nav",#N/A,FALSE,"NAV";"Summary",#N/A,FALSE,"NAV"}</definedName>
    <definedName name="wrn.TheWholeEnchilada._3" hidden="1">{"CSheet",#N/A,FALSE,"C";"SmCap",#N/A,FALSE,"VAL1";"GulfCoast",#N/A,FALSE,"VAL1";"nav",#N/A,FALSE,"NAV";"Summary",#N/A,FALSE,"NAV"}</definedName>
    <definedName name="wrn.TheWholeEnchilada._4" hidden="1">{"CSheet",#N/A,FALSE,"C";"SmCap",#N/A,FALSE,"VAL1";"GulfCoast",#N/A,FALSE,"VAL1";"nav",#N/A,FALSE,"NAV";"Summary",#N/A,FALSE,"NAV"}</definedName>
    <definedName name="wrn.Total._.Proved." hidden="1">{"Total",#N/A,FALSE,"Total Proved";"PDP",#N/A,FALSE,"Total Proved";"PNP",#N/A,FALSE,"Total Proved";"PUD",#N/A,FALSE,"Total Proved"}</definedName>
    <definedName name="wrn.Total._.Proved._.plus._.Probable." hidden="1">{"Total",#N/A,FALSE,"Total Proved + Probable";"PDP",#N/A,FALSE,"Total Proved + Probable";"PNP",#N/A,FALSE,"Total Proved + Probable";"PUD",#N/A,FALSE,"Total Proved + Probable";"Prob",#N/A,FALSE,"Total Proved + Probable"}</definedName>
    <definedName name="wrn.Total._.Proved._.plus._.Probable._1" hidden="1">{"Total",#N/A,FALSE,"Total Proved + Probable";"PDP",#N/A,FALSE,"Total Proved + Probable";"PNP",#N/A,FALSE,"Total Proved + Probable";"PUD",#N/A,FALSE,"Total Proved + Probable";"Prob",#N/A,FALSE,"Total Proved + Probable"}</definedName>
    <definedName name="wrn.Total._.Proved._.plus._.Probable._2" hidden="1">{"Total",#N/A,FALSE,"Total Proved + Probable";"PDP",#N/A,FALSE,"Total Proved + Probable";"PNP",#N/A,FALSE,"Total Proved + Probable";"PUD",#N/A,FALSE,"Total Proved + Probable";"Prob",#N/A,FALSE,"Total Proved + Probable"}</definedName>
    <definedName name="wrn.Total._.Proved._.plus._.Probable._3" hidden="1">{"Total",#N/A,FALSE,"Total Proved + Probable";"PDP",#N/A,FALSE,"Total Proved + Probable";"PNP",#N/A,FALSE,"Total Proved + Probable";"PUD",#N/A,FALSE,"Total Proved + Probable";"Prob",#N/A,FALSE,"Total Proved + Probable"}</definedName>
    <definedName name="wrn.Total._.Proved._.plus._.Probable._4" hidden="1">{"Total",#N/A,FALSE,"Total Proved + Probable";"PDP",#N/A,FALSE,"Total Proved + Probable";"PNP",#N/A,FALSE,"Total Proved + Probable";"PUD",#N/A,FALSE,"Total Proved + Probable";"Prob",#N/A,FALSE,"Total Proved + Probable"}</definedName>
    <definedName name="wrn.Total._.Proved._1" hidden="1">{"Total",#N/A,FALSE,"Total Proved";"PDP",#N/A,FALSE,"Total Proved";"PNP",#N/A,FALSE,"Total Proved";"PUD",#N/A,FALSE,"Total Proved"}</definedName>
    <definedName name="wrn.Total._.Proved._2" hidden="1">{"Total",#N/A,FALSE,"Total Proved";"PDP",#N/A,FALSE,"Total Proved";"PNP",#N/A,FALSE,"Total Proved";"PUD",#N/A,FALSE,"Total Proved"}</definedName>
    <definedName name="wrn.Total._.Proved._3" hidden="1">{"Total",#N/A,FALSE,"Total Proved";"PDP",#N/A,FALSE,"Total Proved";"PNP",#N/A,FALSE,"Total Proved";"PUD",#N/A,FALSE,"Total Proved"}</definedName>
    <definedName name="wrn.Total._.Proved._4" hidden="1">{"Total",#N/A,FALSE,"Total Proved";"PDP",#N/A,FALSE,"Total Proved";"PNP",#N/A,FALSE,"Total Proved";"PUD",#N/A,FALSE,"Total Proved"}</definedName>
    <definedName name="xrttd" hidden="1">{"Total",#N/A,FALSE,"Total Proved + Probable";"PDP",#N/A,FALSE,"Total Proved + Probable";"PNP",#N/A,FALSE,"Total Proved + Probable";"PUD",#N/A,FALSE,"Total Proved + Probable";"Prob",#N/A,FALSE,"Total Proved + Probable"}</definedName>
    <definedName name="xrttd_1" hidden="1">{"Total",#N/A,FALSE,"Total Proved + Probable";"PDP",#N/A,FALSE,"Total Proved + Probable";"PNP",#N/A,FALSE,"Total Proved + Probable";"PUD",#N/A,FALSE,"Total Proved + Probable";"Prob",#N/A,FALSE,"Total Proved + Probable"}</definedName>
    <definedName name="xrttd_2" hidden="1">{"Total",#N/A,FALSE,"Total Proved + Probable";"PDP",#N/A,FALSE,"Total Proved + Probable";"PNP",#N/A,FALSE,"Total Proved + Probable";"PUD",#N/A,FALSE,"Total Proved + Probable";"Prob",#N/A,FALSE,"Total Proved + Probable"}</definedName>
    <definedName name="xrttd_3" hidden="1">{"Total",#N/A,FALSE,"Total Proved + Probable";"PDP",#N/A,FALSE,"Total Proved + Probable";"PNP",#N/A,FALSE,"Total Proved + Probable";"PUD",#N/A,FALSE,"Total Proved + Probable";"Prob",#N/A,FALSE,"Total Proved + Probable"}</definedName>
    <definedName name="xrttd_4" hidden="1">{"Total",#N/A,FALSE,"Total Proved + Probable";"PDP",#N/A,FALSE,"Total Proved + Probable";"PNP",#N/A,FALSE,"Total Proved + Probable";"PUD",#N/A,FALSE,"Total Proved + Probable";"Prob",#N/A,FALSE,"Total Proved + Probable"}</definedName>
    <definedName name="yhjhj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yhjhj_1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yhjhj_2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yhjhj_3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yhjhj_4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yui" hidden="1">{"Total",#N/A,FALSE,"Six Fields";"PDP",#N/A,FALSE,"Six Fields";"PNP",#N/A,FALSE,"Six Fields";"PUD",#N/A,FALSE,"Six Fields";"Prob",#N/A,FALSE,"Six Fields"}</definedName>
    <definedName name="yui_1" hidden="1">{"Total",#N/A,FALSE,"Six Fields";"PDP",#N/A,FALSE,"Six Fields";"PNP",#N/A,FALSE,"Six Fields";"PUD",#N/A,FALSE,"Six Fields";"Prob",#N/A,FALSE,"Six Fields"}</definedName>
    <definedName name="yui_2" hidden="1">{"Total",#N/A,FALSE,"Six Fields";"PDP",#N/A,FALSE,"Six Fields";"PNP",#N/A,FALSE,"Six Fields";"PUD",#N/A,FALSE,"Six Fields";"Prob",#N/A,FALSE,"Six Fields"}</definedName>
    <definedName name="yui_3" hidden="1">{"Total",#N/A,FALSE,"Six Fields";"PDP",#N/A,FALSE,"Six Fields";"PNP",#N/A,FALSE,"Six Fields";"PUD",#N/A,FALSE,"Six Fields";"Prob",#N/A,FALSE,"Six Fields"}</definedName>
    <definedName name="yui_4" hidden="1">{"Total",#N/A,FALSE,"Six Fields";"PDP",#N/A,FALSE,"Six Fields";"PNP",#N/A,FALSE,"Six Fields";"PUD",#N/A,FALSE,"Six Fields";"Prob",#N/A,FALSE,"Six Fields"}</definedName>
    <definedName name="Z_D6A399A1_3411_11D2_88B3_A98C263D353B_.wvu.Rows" hidden="1">'[11]Vertical Data'!$A$103:$IV$103,'[11]Vertical Data'!$A$161:$IV$168,'[11]Vertical Data'!#REF!,'[11]Vertical Data'!$A$286:$IV$286,'[11]Vertical Data'!$A$301:$IV$302</definedName>
    <definedName name="Z_D6A399A2_3411_11D2_88B3_A98C263D353B_.wvu.Cols" hidden="1">'[11]Vertical Data'!#REF!</definedName>
    <definedName name="Z_D6A399A2_3411_11D2_88B3_A98C263D353B_.wvu.Rows" hidden="1">'[11]Vertical Data'!$A$103:$IV$103,'[11]Vertical Data'!$A$161:$IV$168,'[11]Vertical Data'!#REF!,'[11]Vertical Data'!$A$286:$IV$286,'[11]Vertical Data'!$A$301:$IV$302</definedName>
    <definedName name="Z_D6A399A3_3411_11D2_88B3_A98C263D353B_.wvu.Cols" hidden="1">'[11]Vertical Data'!#REF!,'[11]Vertical Data'!$D$1:$G$65536</definedName>
    <definedName name="Z_D6A399A3_3411_11D2_88B3_A98C263D353B_.wvu.Rows" hidden="1">'[11]Vertical Data'!$A$103:$IV$103,'[11]Vertical Data'!$A$161:$IV$168,'[11]Vertical Data'!#REF!,'[11]Vertical Data'!$A$286:$IV$286,'[11]Vertical Data'!$A$301:$IV$302</definedName>
    <definedName name="Z_D6A399AF_3411_11D2_88B3_A98C263D353B_.wvu.Cols" hidden="1">'[11]Vertical Data'!#REF!</definedName>
    <definedName name="Z_D6A399AF_3411_11D2_88B3_A98C263D353B_.wvu.Rows" hidden="1">'[11]Vertical Data'!$A$103:$IV$103,'[11]Vertical Data'!$A$161:$IV$168,'[11]Vertical Data'!#REF!,'[11]Vertical Data'!$A$286:$IV$286,'[11]Vertical Data'!$A$301:$IV$302</definedName>
    <definedName name="Z_D6A399B0_3411_11D2_88B3_A98C263D353B_.wvu.Cols" hidden="1">'[11]Vertical Data'!#REF!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4" i="94" l="1"/>
  <c r="B64" i="164"/>
  <c r="I6" i="159"/>
  <c r="B28" i="123"/>
  <c r="F88" i="157"/>
  <c r="G88" i="157"/>
  <c r="H88" i="157"/>
  <c r="I88" i="157"/>
  <c r="J88" i="157"/>
  <c r="K88" i="157"/>
  <c r="L88" i="157"/>
  <c r="M88" i="157"/>
  <c r="N88" i="157"/>
  <c r="O88" i="157"/>
  <c r="P88" i="157"/>
  <c r="Q88" i="157"/>
  <c r="R88" i="157"/>
  <c r="S88" i="157"/>
  <c r="T88" i="157"/>
  <c r="U88" i="157"/>
  <c r="V88" i="157"/>
  <c r="W88" i="157"/>
  <c r="X88" i="157"/>
  <c r="Y88" i="157"/>
  <c r="Z88" i="157"/>
  <c r="AA88" i="157"/>
  <c r="AB88" i="157"/>
  <c r="AC88" i="157"/>
  <c r="AD88" i="157"/>
  <c r="AE88" i="157"/>
  <c r="AF88" i="157"/>
  <c r="AG88" i="157"/>
  <c r="AH88" i="157"/>
  <c r="AI88" i="157"/>
  <c r="AJ88" i="157"/>
  <c r="AK88" i="157"/>
  <c r="AL88" i="157"/>
  <c r="AM88" i="157"/>
  <c r="AN88" i="157"/>
  <c r="AO88" i="157"/>
  <c r="AP88" i="157"/>
  <c r="AQ88" i="157"/>
  <c r="AR88" i="157"/>
  <c r="AS88" i="157"/>
  <c r="AT88" i="157"/>
  <c r="E88" i="157"/>
  <c r="E102" i="157" s="1"/>
  <c r="E90" i="157" l="1"/>
  <c r="E152" i="157"/>
  <c r="F152" i="157"/>
  <c r="G152" i="157"/>
  <c r="H152" i="157"/>
  <c r="I152" i="157"/>
  <c r="J152" i="157"/>
  <c r="K152" i="157"/>
  <c r="L152" i="157"/>
  <c r="M152" i="157"/>
  <c r="N152" i="157"/>
  <c r="O152" i="157"/>
  <c r="P152" i="157"/>
  <c r="Q152" i="157"/>
  <c r="R152" i="157"/>
  <c r="S152" i="157"/>
  <c r="T152" i="157"/>
  <c r="U152" i="157"/>
  <c r="V152" i="157"/>
  <c r="W152" i="157"/>
  <c r="X152" i="157"/>
  <c r="Y152" i="157"/>
  <c r="Z152" i="157"/>
  <c r="AA152" i="157"/>
  <c r="AB152" i="157"/>
  <c r="AC152" i="157"/>
  <c r="AD152" i="157"/>
  <c r="AE152" i="157"/>
  <c r="AF152" i="157"/>
  <c r="AG152" i="157"/>
  <c r="AH152" i="157"/>
  <c r="AI152" i="157"/>
  <c r="AJ152" i="157"/>
  <c r="AK152" i="157"/>
  <c r="AL152" i="157"/>
  <c r="AM152" i="157"/>
  <c r="AN152" i="157"/>
  <c r="AO152" i="157"/>
  <c r="AP152" i="157"/>
  <c r="AQ152" i="157"/>
  <c r="AR152" i="157"/>
  <c r="AS152" i="157"/>
  <c r="AT152" i="157"/>
  <c r="B84" i="149"/>
  <c r="B83" i="149"/>
  <c r="K62" i="149"/>
  <c r="K68" i="149" s="1"/>
  <c r="AE26" i="149"/>
  <c r="W26" i="149"/>
  <c r="O26" i="149"/>
  <c r="B41" i="72"/>
  <c r="B40" i="72"/>
  <c r="G27" i="72"/>
  <c r="G28" i="72"/>
  <c r="G29" i="72"/>
  <c r="G30" i="72"/>
  <c r="G31" i="72"/>
  <c r="G32" i="72"/>
  <c r="G26" i="72"/>
  <c r="G22" i="72"/>
  <c r="G21" i="72"/>
  <c r="G20" i="72"/>
  <c r="G14" i="72"/>
  <c r="G15" i="72"/>
  <c r="G16" i="72"/>
  <c r="G13" i="72"/>
  <c r="A1" i="159"/>
  <c r="A1" i="72"/>
  <c r="A1" i="153"/>
  <c r="A1" i="96"/>
  <c r="A1" i="149"/>
  <c r="A1" i="123"/>
  <c r="K74" i="149" l="1"/>
  <c r="F19" i="123" l="1"/>
  <c r="F11" i="96" l="1"/>
  <c r="F32" i="72"/>
  <c r="F31" i="72"/>
  <c r="N31" i="72" s="1"/>
  <c r="M38" i="91"/>
  <c r="N38" i="91"/>
  <c r="O38" i="91"/>
  <c r="P38" i="91"/>
  <c r="Q38" i="91" s="1"/>
  <c r="L21" i="91"/>
  <c r="L22" i="91"/>
  <c r="L23" i="91"/>
  <c r="L24" i="91"/>
  <c r="L25" i="91"/>
  <c r="L26" i="91"/>
  <c r="N7" i="94"/>
  <c r="N8" i="94"/>
  <c r="N9" i="94"/>
  <c r="N10" i="94"/>
  <c r="N11" i="94"/>
  <c r="N12" i="94"/>
  <c r="N13" i="94"/>
  <c r="N14" i="94"/>
  <c r="N15" i="94"/>
  <c r="N16" i="94"/>
  <c r="N17" i="94"/>
  <c r="N18" i="94"/>
  <c r="N19" i="94"/>
  <c r="N20" i="94"/>
  <c r="N21" i="94"/>
  <c r="N22" i="94"/>
  <c r="N23" i="94"/>
  <c r="N24" i="94"/>
  <c r="N25" i="94"/>
  <c r="N26" i="94"/>
  <c r="N27" i="94"/>
  <c r="N28" i="94"/>
  <c r="N29" i="94"/>
  <c r="N30" i="94"/>
  <c r="N31" i="94"/>
  <c r="N32" i="94"/>
  <c r="N33" i="94"/>
  <c r="N34" i="94"/>
  <c r="N35" i="94"/>
  <c r="N36" i="94"/>
  <c r="N37" i="94"/>
  <c r="N38" i="94"/>
  <c r="N39" i="94"/>
  <c r="N40" i="94"/>
  <c r="N41" i="94"/>
  <c r="N42" i="94"/>
  <c r="N43" i="94"/>
  <c r="N44" i="94"/>
  <c r="N45" i="94"/>
  <c r="N46" i="94"/>
  <c r="N47" i="94"/>
  <c r="N48" i="94"/>
  <c r="N49" i="94"/>
  <c r="N50" i="94"/>
  <c r="L8" i="94"/>
  <c r="L9" i="94"/>
  <c r="L10" i="94"/>
  <c r="L11" i="94"/>
  <c r="L12" i="94"/>
  <c r="L13" i="94"/>
  <c r="L14" i="94"/>
  <c r="L15" i="94"/>
  <c r="L16" i="94"/>
  <c r="L17" i="94"/>
  <c r="L18" i="94"/>
  <c r="L19" i="94"/>
  <c r="L20" i="94"/>
  <c r="L21" i="94"/>
  <c r="L22" i="94"/>
  <c r="L23" i="94"/>
  <c r="L24" i="94"/>
  <c r="L25" i="94"/>
  <c r="L26" i="94"/>
  <c r="L27" i="94"/>
  <c r="L28" i="94"/>
  <c r="L29" i="94"/>
  <c r="L30" i="94"/>
  <c r="L31" i="94"/>
  <c r="L32" i="94"/>
  <c r="L33" i="94"/>
  <c r="L34" i="94"/>
  <c r="L35" i="94"/>
  <c r="L36" i="94"/>
  <c r="L37" i="94"/>
  <c r="L38" i="94"/>
  <c r="L39" i="94"/>
  <c r="L40" i="94"/>
  <c r="L41" i="94"/>
  <c r="L42" i="94"/>
  <c r="L43" i="94"/>
  <c r="L44" i="94"/>
  <c r="L45" i="94"/>
  <c r="L46" i="94"/>
  <c r="L47" i="94"/>
  <c r="L48" i="94"/>
  <c r="L49" i="94"/>
  <c r="L50" i="94"/>
  <c r="L7" i="94"/>
  <c r="L51" i="164"/>
  <c r="N51" i="164"/>
  <c r="W5" i="94"/>
  <c r="K50" i="94"/>
  <c r="E196" i="157" s="1"/>
  <c r="K49" i="94"/>
  <c r="K48" i="94"/>
  <c r="K47" i="94"/>
  <c r="E193" i="157" s="1"/>
  <c r="K46" i="94"/>
  <c r="K45" i="94"/>
  <c r="R20" i="123" s="1"/>
  <c r="K44" i="94"/>
  <c r="K43" i="94"/>
  <c r="K42" i="94"/>
  <c r="K41" i="94"/>
  <c r="K40" i="94"/>
  <c r="K39" i="94"/>
  <c r="E185" i="157" s="1"/>
  <c r="K38" i="94"/>
  <c r="K37" i="94"/>
  <c r="K36" i="94"/>
  <c r="K35" i="94"/>
  <c r="K34" i="94"/>
  <c r="K33" i="94"/>
  <c r="K32" i="94"/>
  <c r="K31" i="94"/>
  <c r="E177" i="157" s="1"/>
  <c r="K30" i="94"/>
  <c r="K29" i="94"/>
  <c r="K28" i="94"/>
  <c r="K27" i="94"/>
  <c r="K26" i="94"/>
  <c r="K25" i="94"/>
  <c r="K24" i="94"/>
  <c r="K23" i="94"/>
  <c r="E169" i="157" s="1"/>
  <c r="K22" i="94"/>
  <c r="K21" i="94"/>
  <c r="K20" i="94"/>
  <c r="K19" i="94"/>
  <c r="K18" i="94"/>
  <c r="K17" i="94"/>
  <c r="K16" i="94"/>
  <c r="K15" i="94"/>
  <c r="K14" i="94"/>
  <c r="K13" i="94"/>
  <c r="K12" i="94"/>
  <c r="K11" i="94"/>
  <c r="K10" i="94"/>
  <c r="K9" i="94"/>
  <c r="K8" i="94"/>
  <c r="K7" i="94"/>
  <c r="AA7" i="124"/>
  <c r="AB7" i="124"/>
  <c r="AC7" i="124"/>
  <c r="AD7" i="124"/>
  <c r="AE7" i="124"/>
  <c r="AF7" i="124"/>
  <c r="AG7" i="124"/>
  <c r="AH7" i="124"/>
  <c r="AI7" i="124"/>
  <c r="AA8" i="124"/>
  <c r="AB8" i="124"/>
  <c r="AC8" i="124"/>
  <c r="AD8" i="124"/>
  <c r="AE8" i="124"/>
  <c r="AF8" i="124"/>
  <c r="AG8" i="124"/>
  <c r="AH8" i="124"/>
  <c r="AI8" i="124"/>
  <c r="AA9" i="124"/>
  <c r="AB9" i="124"/>
  <c r="AC9" i="124"/>
  <c r="AD9" i="124"/>
  <c r="AE9" i="124"/>
  <c r="AF9" i="124"/>
  <c r="AG9" i="124"/>
  <c r="AH9" i="124"/>
  <c r="AI9" i="124"/>
  <c r="AA10" i="124"/>
  <c r="AB10" i="124"/>
  <c r="AC10" i="124"/>
  <c r="AD10" i="124"/>
  <c r="AE10" i="124"/>
  <c r="AF10" i="124"/>
  <c r="AG10" i="124"/>
  <c r="AH10" i="124"/>
  <c r="AI10" i="124"/>
  <c r="AA11" i="124"/>
  <c r="AB11" i="124"/>
  <c r="AC11" i="124"/>
  <c r="AD11" i="124"/>
  <c r="AE11" i="124"/>
  <c r="AF11" i="124"/>
  <c r="AG11" i="124"/>
  <c r="AH11" i="124"/>
  <c r="AI11" i="124"/>
  <c r="AA12" i="124"/>
  <c r="AB12" i="124"/>
  <c r="AC12" i="124"/>
  <c r="AD12" i="124"/>
  <c r="AE12" i="124"/>
  <c r="AF12" i="124"/>
  <c r="AG12" i="124"/>
  <c r="AH12" i="124"/>
  <c r="AI12" i="124"/>
  <c r="AA13" i="124"/>
  <c r="AB13" i="124"/>
  <c r="AC13" i="124"/>
  <c r="AD13" i="124"/>
  <c r="AE13" i="124"/>
  <c r="AF13" i="124"/>
  <c r="AG13" i="124"/>
  <c r="AH13" i="124"/>
  <c r="AI13" i="124"/>
  <c r="AA14" i="124"/>
  <c r="AB14" i="124"/>
  <c r="AC14" i="124"/>
  <c r="AD14" i="124"/>
  <c r="AE14" i="124"/>
  <c r="AF14" i="124"/>
  <c r="AG14" i="124"/>
  <c r="AH14" i="124"/>
  <c r="AI14" i="124"/>
  <c r="AA15" i="124"/>
  <c r="AB15" i="124"/>
  <c r="AC15" i="124"/>
  <c r="AD15" i="124"/>
  <c r="AE15" i="124"/>
  <c r="AF15" i="124"/>
  <c r="AG15" i="124"/>
  <c r="AH15" i="124"/>
  <c r="AI15" i="124"/>
  <c r="AA16" i="124"/>
  <c r="AB16" i="124"/>
  <c r="AC16" i="124"/>
  <c r="AD16" i="124"/>
  <c r="AE16" i="124"/>
  <c r="AF16" i="124"/>
  <c r="AG16" i="124"/>
  <c r="AH16" i="124"/>
  <c r="AI16" i="124"/>
  <c r="AA17" i="124"/>
  <c r="AB17" i="124"/>
  <c r="AC17" i="124"/>
  <c r="AD17" i="124"/>
  <c r="AE17" i="124"/>
  <c r="AF17" i="124"/>
  <c r="AG17" i="124"/>
  <c r="AH17" i="124"/>
  <c r="AI17" i="124"/>
  <c r="AA18" i="124"/>
  <c r="AB18" i="124"/>
  <c r="AC18" i="124"/>
  <c r="AD18" i="124"/>
  <c r="AE18" i="124"/>
  <c r="AF18" i="124"/>
  <c r="AG18" i="124"/>
  <c r="AH18" i="124"/>
  <c r="AI18" i="124"/>
  <c r="AA19" i="124"/>
  <c r="AB19" i="124"/>
  <c r="AC19" i="124"/>
  <c r="AD19" i="124"/>
  <c r="AE19" i="124"/>
  <c r="AF19" i="124"/>
  <c r="AG19" i="124"/>
  <c r="AH19" i="124"/>
  <c r="AI19" i="124"/>
  <c r="AA20" i="124"/>
  <c r="AB20" i="124"/>
  <c r="AC20" i="124"/>
  <c r="AD20" i="124"/>
  <c r="AE20" i="124"/>
  <c r="AF20" i="124"/>
  <c r="AG20" i="124"/>
  <c r="AH20" i="124"/>
  <c r="AI20" i="124"/>
  <c r="AA21" i="124"/>
  <c r="AB21" i="124"/>
  <c r="AC21" i="124"/>
  <c r="AD21" i="124"/>
  <c r="AE21" i="124"/>
  <c r="AF21" i="124"/>
  <c r="AG21" i="124"/>
  <c r="AH21" i="124"/>
  <c r="AI21" i="124"/>
  <c r="AA22" i="124"/>
  <c r="AB22" i="124"/>
  <c r="AC22" i="124"/>
  <c r="AD22" i="124"/>
  <c r="AE22" i="124"/>
  <c r="AF22" i="124"/>
  <c r="AG22" i="124"/>
  <c r="AH22" i="124"/>
  <c r="AI22" i="124"/>
  <c r="AA23" i="124"/>
  <c r="AB23" i="124"/>
  <c r="AC23" i="124"/>
  <c r="AD23" i="124"/>
  <c r="AE23" i="124"/>
  <c r="AF23" i="124"/>
  <c r="AG23" i="124"/>
  <c r="AH23" i="124"/>
  <c r="AI23" i="124"/>
  <c r="AA24" i="124"/>
  <c r="AB24" i="124"/>
  <c r="AC24" i="124"/>
  <c r="AD24" i="124"/>
  <c r="AE24" i="124"/>
  <c r="AF24" i="124"/>
  <c r="AG24" i="124"/>
  <c r="AH24" i="124"/>
  <c r="AI24" i="124"/>
  <c r="AA25" i="124"/>
  <c r="AB25" i="124"/>
  <c r="AC25" i="124"/>
  <c r="AD25" i="124"/>
  <c r="AE25" i="124"/>
  <c r="AF25" i="124"/>
  <c r="AG25" i="124"/>
  <c r="AH25" i="124"/>
  <c r="AI25" i="124"/>
  <c r="AA26" i="124"/>
  <c r="AB26" i="124"/>
  <c r="AC26" i="124"/>
  <c r="AD26" i="124"/>
  <c r="AE26" i="124"/>
  <c r="AF26" i="124"/>
  <c r="AG26" i="124"/>
  <c r="AH26" i="124"/>
  <c r="AI26" i="124"/>
  <c r="AA27" i="124"/>
  <c r="AB27" i="124"/>
  <c r="AC27" i="124"/>
  <c r="AD27" i="124"/>
  <c r="AE27" i="124"/>
  <c r="AF27" i="124"/>
  <c r="AG27" i="124"/>
  <c r="AH27" i="124"/>
  <c r="AI27" i="124"/>
  <c r="AA28" i="124"/>
  <c r="AB28" i="124"/>
  <c r="AC28" i="124"/>
  <c r="AD28" i="124"/>
  <c r="AE28" i="124"/>
  <c r="AF28" i="124"/>
  <c r="AG28" i="124"/>
  <c r="AH28" i="124"/>
  <c r="AI28" i="124"/>
  <c r="AA29" i="124"/>
  <c r="AB29" i="124"/>
  <c r="AC29" i="124"/>
  <c r="AD29" i="124"/>
  <c r="AE29" i="124"/>
  <c r="AF29" i="124"/>
  <c r="AG29" i="124"/>
  <c r="AH29" i="124"/>
  <c r="AI29" i="124"/>
  <c r="AA30" i="124"/>
  <c r="AB30" i="124"/>
  <c r="AC30" i="124"/>
  <c r="AD30" i="124"/>
  <c r="AE30" i="124"/>
  <c r="AF30" i="124"/>
  <c r="AG30" i="124"/>
  <c r="AH30" i="124"/>
  <c r="AI30" i="124"/>
  <c r="AA31" i="124"/>
  <c r="AB31" i="124"/>
  <c r="AC31" i="124"/>
  <c r="AD31" i="124"/>
  <c r="AE31" i="124"/>
  <c r="AF31" i="124"/>
  <c r="AG31" i="124"/>
  <c r="AH31" i="124"/>
  <c r="AI31" i="124"/>
  <c r="AA32" i="124"/>
  <c r="AB32" i="124"/>
  <c r="AC32" i="124"/>
  <c r="AD32" i="124"/>
  <c r="AE32" i="124"/>
  <c r="AF32" i="124"/>
  <c r="AG32" i="124"/>
  <c r="AH32" i="124"/>
  <c r="AI32" i="124"/>
  <c r="AA33" i="124"/>
  <c r="AB33" i="124"/>
  <c r="AC33" i="124"/>
  <c r="AD33" i="124"/>
  <c r="AE33" i="124"/>
  <c r="AF33" i="124"/>
  <c r="AG33" i="124"/>
  <c r="AH33" i="124"/>
  <c r="AI33" i="124"/>
  <c r="AA34" i="124"/>
  <c r="AB34" i="124"/>
  <c r="AC34" i="124"/>
  <c r="AD34" i="124"/>
  <c r="AE34" i="124"/>
  <c r="AF34" i="124"/>
  <c r="AG34" i="124"/>
  <c r="AH34" i="124"/>
  <c r="AI34" i="124"/>
  <c r="AA35" i="124"/>
  <c r="AB35" i="124"/>
  <c r="AC35" i="124"/>
  <c r="AD35" i="124"/>
  <c r="AE35" i="124"/>
  <c r="AF35" i="124"/>
  <c r="AG35" i="124"/>
  <c r="AH35" i="124"/>
  <c r="AI35" i="124"/>
  <c r="AA36" i="124"/>
  <c r="AB36" i="124"/>
  <c r="AC36" i="124"/>
  <c r="AD36" i="124"/>
  <c r="AE36" i="124"/>
  <c r="AF36" i="124"/>
  <c r="AG36" i="124"/>
  <c r="AH36" i="124"/>
  <c r="AI36" i="124"/>
  <c r="AA37" i="124"/>
  <c r="AB37" i="124"/>
  <c r="AC37" i="124"/>
  <c r="AD37" i="124"/>
  <c r="AE37" i="124"/>
  <c r="AF37" i="124"/>
  <c r="AG37" i="124"/>
  <c r="AH37" i="124"/>
  <c r="AI37" i="124"/>
  <c r="AA38" i="124"/>
  <c r="AB38" i="124"/>
  <c r="AC38" i="124"/>
  <c r="AD38" i="124"/>
  <c r="AE38" i="124"/>
  <c r="AF38" i="124"/>
  <c r="AG38" i="124"/>
  <c r="AH38" i="124"/>
  <c r="AI38" i="124"/>
  <c r="AA39" i="124"/>
  <c r="AB39" i="124"/>
  <c r="AC39" i="124"/>
  <c r="AD39" i="124"/>
  <c r="AE39" i="124"/>
  <c r="AF39" i="124"/>
  <c r="AG39" i="124"/>
  <c r="AH39" i="124"/>
  <c r="AI39" i="124"/>
  <c r="AA40" i="124"/>
  <c r="AB40" i="124"/>
  <c r="AC40" i="124"/>
  <c r="AD40" i="124"/>
  <c r="AE40" i="124"/>
  <c r="AF40" i="124"/>
  <c r="AG40" i="124"/>
  <c r="AH40" i="124"/>
  <c r="AI40" i="124"/>
  <c r="AA41" i="124"/>
  <c r="AB41" i="124"/>
  <c r="AC41" i="124"/>
  <c r="AD41" i="124"/>
  <c r="AE41" i="124"/>
  <c r="AF41" i="124"/>
  <c r="AG41" i="124"/>
  <c r="AH41" i="124"/>
  <c r="AI41" i="124"/>
  <c r="AA42" i="124"/>
  <c r="AB42" i="124"/>
  <c r="AC42" i="124"/>
  <c r="AD42" i="124"/>
  <c r="AE42" i="124"/>
  <c r="AF42" i="124"/>
  <c r="AG42" i="124"/>
  <c r="AH42" i="124"/>
  <c r="AI42" i="124"/>
  <c r="AA43" i="124"/>
  <c r="AB43" i="124"/>
  <c r="AC43" i="124"/>
  <c r="AD43" i="124"/>
  <c r="AE43" i="124"/>
  <c r="AF43" i="124"/>
  <c r="AG43" i="124"/>
  <c r="AH43" i="124"/>
  <c r="AI43" i="124"/>
  <c r="AA44" i="124"/>
  <c r="AB44" i="124"/>
  <c r="AC44" i="124"/>
  <c r="AD44" i="124"/>
  <c r="AE44" i="124"/>
  <c r="AF44" i="124"/>
  <c r="AG44" i="124"/>
  <c r="AH44" i="124"/>
  <c r="AI44" i="124"/>
  <c r="AA45" i="124"/>
  <c r="AB45" i="124"/>
  <c r="AC45" i="124"/>
  <c r="AD45" i="124"/>
  <c r="AE45" i="124"/>
  <c r="AF45" i="124"/>
  <c r="AG45" i="124"/>
  <c r="AH45" i="124"/>
  <c r="AI45" i="124"/>
  <c r="AA46" i="124"/>
  <c r="AB46" i="124"/>
  <c r="AC46" i="124"/>
  <c r="AD46" i="124"/>
  <c r="AE46" i="124"/>
  <c r="AF46" i="124"/>
  <c r="AG46" i="124"/>
  <c r="AH46" i="124"/>
  <c r="AI46" i="124"/>
  <c r="AA47" i="124"/>
  <c r="AB47" i="124"/>
  <c r="AC47" i="124"/>
  <c r="AD47" i="124"/>
  <c r="AE47" i="124"/>
  <c r="AF47" i="124"/>
  <c r="AG47" i="124"/>
  <c r="AH47" i="124"/>
  <c r="AI47" i="124"/>
  <c r="AA48" i="124"/>
  <c r="AB48" i="124"/>
  <c r="AC48" i="124"/>
  <c r="AD48" i="124"/>
  <c r="AE48" i="124"/>
  <c r="AF48" i="124"/>
  <c r="AG48" i="124"/>
  <c r="AH48" i="124"/>
  <c r="AI48" i="124"/>
  <c r="AA49" i="124"/>
  <c r="AB49" i="124"/>
  <c r="AC49" i="124"/>
  <c r="AD49" i="124"/>
  <c r="AE49" i="124"/>
  <c r="AF49" i="124"/>
  <c r="AG49" i="124"/>
  <c r="AH49" i="124"/>
  <c r="AI49" i="124"/>
  <c r="AA50" i="124"/>
  <c r="AB50" i="124"/>
  <c r="AC50" i="124"/>
  <c r="AD50" i="124"/>
  <c r="AE50" i="124"/>
  <c r="AF50" i="124"/>
  <c r="AG50" i="124"/>
  <c r="AH50" i="124"/>
  <c r="AI50" i="124"/>
  <c r="Z8" i="124"/>
  <c r="Z9" i="124"/>
  <c r="Z10" i="124"/>
  <c r="Z11" i="124"/>
  <c r="Z12" i="124"/>
  <c r="Z13" i="124"/>
  <c r="Z14" i="124"/>
  <c r="Z15" i="124"/>
  <c r="Z16" i="124"/>
  <c r="Z17" i="124"/>
  <c r="Z18" i="124"/>
  <c r="Z19" i="124"/>
  <c r="Z20" i="124"/>
  <c r="Z21" i="124"/>
  <c r="Z22" i="124"/>
  <c r="Z23" i="124"/>
  <c r="Z24" i="124"/>
  <c r="Z25" i="124"/>
  <c r="Z26" i="124"/>
  <c r="Z27" i="124"/>
  <c r="Z28" i="124"/>
  <c r="Z29" i="124"/>
  <c r="Z30" i="124"/>
  <c r="Z31" i="124"/>
  <c r="Z32" i="124"/>
  <c r="Z33" i="124"/>
  <c r="Z34" i="124"/>
  <c r="Z35" i="124"/>
  <c r="Z36" i="124"/>
  <c r="Z37" i="124"/>
  <c r="Z38" i="124"/>
  <c r="Z39" i="124"/>
  <c r="Z40" i="124"/>
  <c r="Z41" i="124"/>
  <c r="Z42" i="124"/>
  <c r="Z43" i="124"/>
  <c r="Z44" i="124"/>
  <c r="Z45" i="124"/>
  <c r="Z46" i="124"/>
  <c r="Z47" i="124"/>
  <c r="Z48" i="124"/>
  <c r="Z49" i="124"/>
  <c r="Z50" i="124"/>
  <c r="Z7" i="124"/>
  <c r="AI2" i="124"/>
  <c r="AI5" i="124" s="1"/>
  <c r="M51" i="124"/>
  <c r="M50" i="124"/>
  <c r="M49" i="124"/>
  <c r="M48" i="124"/>
  <c r="X48" i="124" s="1"/>
  <c r="M47" i="124"/>
  <c r="M46" i="124"/>
  <c r="M45" i="124"/>
  <c r="M44" i="124"/>
  <c r="M43" i="124"/>
  <c r="M42" i="124"/>
  <c r="M41" i="124"/>
  <c r="M40" i="124"/>
  <c r="X40" i="124" s="1"/>
  <c r="M39" i="124"/>
  <c r="M38" i="124"/>
  <c r="M37" i="124"/>
  <c r="M36" i="124"/>
  <c r="M35" i="124"/>
  <c r="X35" i="124" s="1"/>
  <c r="M34" i="124"/>
  <c r="M33" i="124"/>
  <c r="M32" i="124"/>
  <c r="X32" i="124" s="1"/>
  <c r="M31" i="124"/>
  <c r="M30" i="124"/>
  <c r="M29" i="124"/>
  <c r="M28" i="124"/>
  <c r="M27" i="124"/>
  <c r="X27" i="124" s="1"/>
  <c r="M26" i="124"/>
  <c r="M25" i="124"/>
  <c r="M24" i="124"/>
  <c r="X24" i="124" s="1"/>
  <c r="M23" i="124"/>
  <c r="M22" i="124"/>
  <c r="M21" i="124"/>
  <c r="M20" i="124"/>
  <c r="M19" i="124"/>
  <c r="X19" i="124" s="1"/>
  <c r="M18" i="124"/>
  <c r="M17" i="124"/>
  <c r="M16" i="124"/>
  <c r="X16" i="124" s="1"/>
  <c r="M15" i="124"/>
  <c r="M14" i="124"/>
  <c r="M13" i="124"/>
  <c r="M12" i="124"/>
  <c r="M11" i="124"/>
  <c r="X11" i="124" s="1"/>
  <c r="M10" i="124"/>
  <c r="M9" i="124"/>
  <c r="M8" i="124"/>
  <c r="X8" i="124" s="1"/>
  <c r="M7" i="124"/>
  <c r="M63" i="165"/>
  <c r="M67" i="165" s="1"/>
  <c r="M69" i="165" s="1"/>
  <c r="Q38" i="165"/>
  <c r="L27" i="165"/>
  <c r="I39" i="165"/>
  <c r="I29" i="165"/>
  <c r="W5" i="164"/>
  <c r="K54" i="164"/>
  <c r="K53" i="164"/>
  <c r="K51" i="164"/>
  <c r="W46" i="164" s="1"/>
  <c r="AI51" i="162"/>
  <c r="AI2" i="162"/>
  <c r="AI5" i="162" s="1"/>
  <c r="M51" i="162"/>
  <c r="X49" i="162" s="1"/>
  <c r="K51" i="94" l="1"/>
  <c r="W19" i="94" s="1"/>
  <c r="X12" i="124"/>
  <c r="X20" i="124"/>
  <c r="X28" i="124"/>
  <c r="X36" i="124"/>
  <c r="X44" i="124"/>
  <c r="X43" i="124"/>
  <c r="X7" i="124"/>
  <c r="X15" i="124"/>
  <c r="X23" i="124"/>
  <c r="X31" i="124"/>
  <c r="X39" i="124"/>
  <c r="X47" i="124"/>
  <c r="AI51" i="124"/>
  <c r="X9" i="124"/>
  <c r="X17" i="124"/>
  <c r="X25" i="124"/>
  <c r="X33" i="124"/>
  <c r="X41" i="124"/>
  <c r="X49" i="124"/>
  <c r="X10" i="124"/>
  <c r="X18" i="124"/>
  <c r="X26" i="124"/>
  <c r="X34" i="124"/>
  <c r="X42" i="124"/>
  <c r="X50" i="124"/>
  <c r="W22" i="94"/>
  <c r="E188" i="157"/>
  <c r="W15" i="94"/>
  <c r="E180" i="157"/>
  <c r="W8" i="94"/>
  <c r="W16" i="94"/>
  <c r="E172" i="157"/>
  <c r="W17" i="94"/>
  <c r="E161" i="157"/>
  <c r="E194" i="157"/>
  <c r="E186" i="157"/>
  <c r="E178" i="157"/>
  <c r="E170" i="157"/>
  <c r="E162" i="157"/>
  <c r="E192" i="157"/>
  <c r="E184" i="157"/>
  <c r="E176" i="157"/>
  <c r="E168" i="157"/>
  <c r="E160" i="157"/>
  <c r="E191" i="157"/>
  <c r="E183" i="157"/>
  <c r="E175" i="157"/>
  <c r="E167" i="157"/>
  <c r="E159" i="157"/>
  <c r="E190" i="157"/>
  <c r="E182" i="157"/>
  <c r="E174" i="157"/>
  <c r="E166" i="157"/>
  <c r="E158" i="157"/>
  <c r="E155" i="157"/>
  <c r="E189" i="157"/>
  <c r="E181" i="157"/>
  <c r="E173" i="157"/>
  <c r="E165" i="157"/>
  <c r="E157" i="157"/>
  <c r="E164" i="157"/>
  <c r="E156" i="157"/>
  <c r="E195" i="157"/>
  <c r="E187" i="157"/>
  <c r="E179" i="157"/>
  <c r="E171" i="157"/>
  <c r="E163" i="157"/>
  <c r="R22" i="123"/>
  <c r="W23" i="94"/>
  <c r="W31" i="94"/>
  <c r="K53" i="94"/>
  <c r="X13" i="124"/>
  <c r="X21" i="124"/>
  <c r="X14" i="124"/>
  <c r="X22" i="124"/>
  <c r="X30" i="124"/>
  <c r="X38" i="124"/>
  <c r="X46" i="124"/>
  <c r="X45" i="124"/>
  <c r="X37" i="124"/>
  <c r="X29" i="124"/>
  <c r="W14" i="164"/>
  <c r="W22" i="164"/>
  <c r="W30" i="164"/>
  <c r="W38" i="164"/>
  <c r="W7" i="164"/>
  <c r="W15" i="164"/>
  <c r="W23" i="164"/>
  <c r="W31" i="164"/>
  <c r="W39" i="164"/>
  <c r="W47" i="164"/>
  <c r="K55" i="164"/>
  <c r="W55" i="164" s="1"/>
  <c r="W44" i="164"/>
  <c r="W8" i="164"/>
  <c r="W24" i="164"/>
  <c r="W40" i="164"/>
  <c r="W9" i="164"/>
  <c r="W17" i="164"/>
  <c r="W25" i="164"/>
  <c r="W33" i="164"/>
  <c r="W41" i="164"/>
  <c r="W49" i="164"/>
  <c r="W12" i="164"/>
  <c r="W36" i="164"/>
  <c r="W13" i="164"/>
  <c r="W16" i="164"/>
  <c r="W32" i="164"/>
  <c r="W48" i="164"/>
  <c r="W10" i="164"/>
  <c r="W18" i="164"/>
  <c r="W26" i="164"/>
  <c r="W34" i="164"/>
  <c r="W42" i="164"/>
  <c r="W50" i="164"/>
  <c r="W11" i="164"/>
  <c r="W19" i="164"/>
  <c r="W27" i="164"/>
  <c r="W35" i="164"/>
  <c r="W43" i="164"/>
  <c r="W51" i="164"/>
  <c r="W20" i="164"/>
  <c r="W28" i="164"/>
  <c r="W21" i="164"/>
  <c r="W29" i="164"/>
  <c r="W37" i="164"/>
  <c r="W45" i="164"/>
  <c r="X37" i="162"/>
  <c r="X10" i="162"/>
  <c r="X11" i="162"/>
  <c r="X12" i="162"/>
  <c r="X28" i="162"/>
  <c r="X13" i="162"/>
  <c r="X29" i="162"/>
  <c r="X45" i="162"/>
  <c r="X21" i="162"/>
  <c r="X26" i="162"/>
  <c r="X27" i="162"/>
  <c r="X43" i="162"/>
  <c r="X44" i="162"/>
  <c r="X18" i="162"/>
  <c r="X34" i="162"/>
  <c r="X50" i="162"/>
  <c r="X20" i="162"/>
  <c r="X42" i="162"/>
  <c r="X19" i="162"/>
  <c r="X35" i="162"/>
  <c r="X36" i="162"/>
  <c r="X47" i="162"/>
  <c r="X14" i="162"/>
  <c r="X22" i="162"/>
  <c r="X30" i="162"/>
  <c r="X38" i="162"/>
  <c r="X46" i="162"/>
  <c r="X7" i="162"/>
  <c r="X15" i="162"/>
  <c r="X23" i="162"/>
  <c r="X31" i="162"/>
  <c r="X39" i="162"/>
  <c r="X8" i="162"/>
  <c r="X16" i="162"/>
  <c r="X24" i="162"/>
  <c r="X32" i="162"/>
  <c r="X40" i="162"/>
  <c r="X48" i="162"/>
  <c r="X9" i="162"/>
  <c r="X17" i="162"/>
  <c r="X25" i="162"/>
  <c r="X33" i="162"/>
  <c r="X41" i="162"/>
  <c r="N51" i="94"/>
  <c r="N53" i="94" s="1"/>
  <c r="W45" i="94" l="1"/>
  <c r="W44" i="94"/>
  <c r="W36" i="94"/>
  <c r="W20" i="94"/>
  <c r="W26" i="94"/>
  <c r="W25" i="94"/>
  <c r="W30" i="94"/>
  <c r="W51" i="94"/>
  <c r="W9" i="94"/>
  <c r="W14" i="94"/>
  <c r="W28" i="94"/>
  <c r="F20" i="123"/>
  <c r="N20" i="123" s="1"/>
  <c r="W48" i="94"/>
  <c r="W37" i="94"/>
  <c r="W12" i="94"/>
  <c r="W49" i="94"/>
  <c r="W40" i="94"/>
  <c r="W29" i="94"/>
  <c r="W50" i="94"/>
  <c r="W43" i="94"/>
  <c r="W7" i="94"/>
  <c r="W47" i="94"/>
  <c r="W41" i="94"/>
  <c r="W32" i="94"/>
  <c r="W46" i="94"/>
  <c r="W21" i="94"/>
  <c r="W42" i="94"/>
  <c r="W35" i="94"/>
  <c r="W39" i="94"/>
  <c r="W33" i="94"/>
  <c r="W24" i="94"/>
  <c r="W38" i="94"/>
  <c r="W13" i="94"/>
  <c r="W34" i="94"/>
  <c r="W11" i="94"/>
  <c r="W18" i="94"/>
  <c r="W27" i="94"/>
  <c r="W10" i="94"/>
  <c r="K54" i="94"/>
  <c r="K55" i="94" s="1"/>
  <c r="W55" i="94" s="1"/>
  <c r="X51" i="124"/>
  <c r="W53" i="164"/>
  <c r="W54" i="164"/>
  <c r="X51" i="162"/>
  <c r="C33" i="123"/>
  <c r="C32" i="123"/>
  <c r="C30" i="123"/>
  <c r="F11" i="153"/>
  <c r="G16" i="159"/>
  <c r="G13" i="159"/>
  <c r="W53" i="94" l="1"/>
  <c r="W54" i="94"/>
  <c r="F15" i="159"/>
  <c r="C12" i="123"/>
  <c r="E375" i="157" l="1"/>
  <c r="A1" i="157" l="1"/>
  <c r="D11" i="143" s="1"/>
  <c r="A2" i="159"/>
  <c r="D10" i="143" s="1"/>
  <c r="A2" i="72"/>
  <c r="D251" i="157"/>
  <c r="D252" i="157"/>
  <c r="D253" i="157"/>
  <c r="D254" i="157"/>
  <c r="D255" i="157"/>
  <c r="D256" i="157"/>
  <c r="D257" i="157"/>
  <c r="D258" i="157"/>
  <c r="D259" i="157"/>
  <c r="D260" i="157"/>
  <c r="D261" i="157"/>
  <c r="D262" i="157"/>
  <c r="D263" i="157"/>
  <c r="D264" i="157"/>
  <c r="D265" i="157"/>
  <c r="D266" i="157"/>
  <c r="D267" i="157"/>
  <c r="D268" i="157"/>
  <c r="D269" i="157"/>
  <c r="D270" i="157"/>
  <c r="D271" i="157"/>
  <c r="D272" i="157"/>
  <c r="D273" i="157"/>
  <c r="D274" i="157"/>
  <c r="D275" i="157"/>
  <c r="D276" i="157"/>
  <c r="D277" i="157"/>
  <c r="D278" i="157"/>
  <c r="D279" i="157"/>
  <c r="D280" i="157"/>
  <c r="D281" i="157"/>
  <c r="D282" i="157"/>
  <c r="D283" i="157"/>
  <c r="D284" i="157"/>
  <c r="D285" i="157"/>
  <c r="D286" i="157"/>
  <c r="D287" i="157"/>
  <c r="D288" i="157"/>
  <c r="D289" i="157"/>
  <c r="D290" i="157"/>
  <c r="C10" i="143" l="1"/>
  <c r="C8" i="143"/>
  <c r="D250" i="157"/>
  <c r="F17" i="159"/>
  <c r="Q8" i="123"/>
  <c r="D249" i="157"/>
  <c r="E295" i="157"/>
  <c r="G295" i="157"/>
  <c r="H295" i="157"/>
  <c r="I295" i="157"/>
  <c r="J295" i="157"/>
  <c r="K295" i="157"/>
  <c r="L295" i="157"/>
  <c r="M295" i="157"/>
  <c r="N295" i="157"/>
  <c r="O295" i="157"/>
  <c r="P295" i="157"/>
  <c r="Q295" i="157"/>
  <c r="R295" i="157"/>
  <c r="S295" i="157"/>
  <c r="T295" i="157"/>
  <c r="U295" i="157"/>
  <c r="V295" i="157"/>
  <c r="W295" i="157"/>
  <c r="X295" i="157"/>
  <c r="Y295" i="157"/>
  <c r="Z295" i="157"/>
  <c r="AA295" i="157"/>
  <c r="AB295" i="157"/>
  <c r="AC295" i="157"/>
  <c r="AD295" i="157"/>
  <c r="AE295" i="157"/>
  <c r="AF295" i="157"/>
  <c r="AG295" i="157"/>
  <c r="AH295" i="157"/>
  <c r="AI295" i="157"/>
  <c r="AJ295" i="157"/>
  <c r="AK295" i="157"/>
  <c r="AL295" i="157"/>
  <c r="AM295" i="157"/>
  <c r="AN295" i="157"/>
  <c r="AO295" i="157"/>
  <c r="AP295" i="157"/>
  <c r="AQ295" i="157"/>
  <c r="AR295" i="157"/>
  <c r="AS295" i="157"/>
  <c r="AT295" i="157"/>
  <c r="E296" i="157"/>
  <c r="F296" i="157"/>
  <c r="H296" i="157"/>
  <c r="I296" i="157"/>
  <c r="J296" i="157"/>
  <c r="K296" i="157"/>
  <c r="L296" i="157"/>
  <c r="M296" i="157"/>
  <c r="N296" i="157"/>
  <c r="O296" i="157"/>
  <c r="P296" i="157"/>
  <c r="Q296" i="157"/>
  <c r="R296" i="157"/>
  <c r="S296" i="157"/>
  <c r="T296" i="157"/>
  <c r="U296" i="157"/>
  <c r="V296" i="157"/>
  <c r="W296" i="157"/>
  <c r="X296" i="157"/>
  <c r="Y296" i="157"/>
  <c r="Z296" i="157"/>
  <c r="AA296" i="157"/>
  <c r="AB296" i="157"/>
  <c r="AC296" i="157"/>
  <c r="AD296" i="157"/>
  <c r="AE296" i="157"/>
  <c r="AF296" i="157"/>
  <c r="AG296" i="157"/>
  <c r="AH296" i="157"/>
  <c r="AI296" i="157"/>
  <c r="AJ296" i="157"/>
  <c r="AK296" i="157"/>
  <c r="AL296" i="157"/>
  <c r="AM296" i="157"/>
  <c r="AN296" i="157"/>
  <c r="AO296" i="157"/>
  <c r="AP296" i="157"/>
  <c r="AQ296" i="157"/>
  <c r="AR296" i="157"/>
  <c r="AS296" i="157"/>
  <c r="AT296" i="157"/>
  <c r="E297" i="157"/>
  <c r="F297" i="157"/>
  <c r="G297" i="157"/>
  <c r="I297" i="157"/>
  <c r="J297" i="157"/>
  <c r="K297" i="157"/>
  <c r="L297" i="157"/>
  <c r="M297" i="157"/>
  <c r="N297" i="157"/>
  <c r="O297" i="157"/>
  <c r="P297" i="157"/>
  <c r="Q297" i="157"/>
  <c r="R297" i="157"/>
  <c r="S297" i="157"/>
  <c r="T297" i="157"/>
  <c r="U297" i="157"/>
  <c r="V297" i="157"/>
  <c r="W297" i="157"/>
  <c r="X297" i="157"/>
  <c r="Y297" i="157"/>
  <c r="Z297" i="157"/>
  <c r="AA297" i="157"/>
  <c r="AB297" i="157"/>
  <c r="AC297" i="157"/>
  <c r="AD297" i="157"/>
  <c r="AE297" i="157"/>
  <c r="AF297" i="157"/>
  <c r="AG297" i="157"/>
  <c r="AH297" i="157"/>
  <c r="AI297" i="157"/>
  <c r="AJ297" i="157"/>
  <c r="AK297" i="157"/>
  <c r="AL297" i="157"/>
  <c r="AM297" i="157"/>
  <c r="AN297" i="157"/>
  <c r="AO297" i="157"/>
  <c r="AP297" i="157"/>
  <c r="AQ297" i="157"/>
  <c r="AR297" i="157"/>
  <c r="AS297" i="157"/>
  <c r="AT297" i="157"/>
  <c r="E298" i="157"/>
  <c r="F298" i="157"/>
  <c r="G298" i="157"/>
  <c r="H298" i="157"/>
  <c r="J298" i="157"/>
  <c r="K298" i="157"/>
  <c r="L298" i="157"/>
  <c r="M298" i="157"/>
  <c r="N298" i="157"/>
  <c r="O298" i="157"/>
  <c r="P298" i="157"/>
  <c r="Q298" i="157"/>
  <c r="R298" i="157"/>
  <c r="S298" i="157"/>
  <c r="T298" i="157"/>
  <c r="U298" i="157"/>
  <c r="V298" i="157"/>
  <c r="W298" i="157"/>
  <c r="X298" i="157"/>
  <c r="Y298" i="157"/>
  <c r="Z298" i="157"/>
  <c r="AA298" i="157"/>
  <c r="AB298" i="157"/>
  <c r="AC298" i="157"/>
  <c r="AD298" i="157"/>
  <c r="AE298" i="157"/>
  <c r="AF298" i="157"/>
  <c r="AG298" i="157"/>
  <c r="AH298" i="157"/>
  <c r="AI298" i="157"/>
  <c r="AJ298" i="157"/>
  <c r="AK298" i="157"/>
  <c r="AL298" i="157"/>
  <c r="AM298" i="157"/>
  <c r="AN298" i="157"/>
  <c r="AO298" i="157"/>
  <c r="AP298" i="157"/>
  <c r="AQ298" i="157"/>
  <c r="AS298" i="157"/>
  <c r="AT298" i="157"/>
  <c r="E299" i="157"/>
  <c r="F299" i="157"/>
  <c r="G299" i="157"/>
  <c r="H299" i="157"/>
  <c r="I299" i="157"/>
  <c r="K299" i="157"/>
  <c r="L299" i="157"/>
  <c r="M299" i="157"/>
  <c r="N299" i="157"/>
  <c r="O299" i="157"/>
  <c r="P299" i="157"/>
  <c r="Q299" i="157"/>
  <c r="R299" i="157"/>
  <c r="S299" i="157"/>
  <c r="T299" i="157"/>
  <c r="U299" i="157"/>
  <c r="V299" i="157"/>
  <c r="W299" i="157"/>
  <c r="X299" i="157"/>
  <c r="Y299" i="157"/>
  <c r="Z299" i="157"/>
  <c r="AA299" i="157"/>
  <c r="AB299" i="157"/>
  <c r="AC299" i="157"/>
  <c r="AD299" i="157"/>
  <c r="AE299" i="157"/>
  <c r="AF299" i="157"/>
  <c r="AG299" i="157"/>
  <c r="AH299" i="157"/>
  <c r="AI299" i="157"/>
  <c r="AJ299" i="157"/>
  <c r="AK299" i="157"/>
  <c r="AL299" i="157"/>
  <c r="AM299" i="157"/>
  <c r="AN299" i="157"/>
  <c r="AO299" i="157"/>
  <c r="AP299" i="157"/>
  <c r="AQ299" i="157"/>
  <c r="AR299" i="157"/>
  <c r="AS299" i="157"/>
  <c r="AT299" i="157"/>
  <c r="E300" i="157"/>
  <c r="F300" i="157"/>
  <c r="G300" i="157"/>
  <c r="H300" i="157"/>
  <c r="I300" i="157"/>
  <c r="J300" i="157"/>
  <c r="L300" i="157"/>
  <c r="M300" i="157"/>
  <c r="N300" i="157"/>
  <c r="O300" i="157"/>
  <c r="P300" i="157"/>
  <c r="Q300" i="157"/>
  <c r="R300" i="157"/>
  <c r="S300" i="157"/>
  <c r="T300" i="157"/>
  <c r="U300" i="157"/>
  <c r="V300" i="157"/>
  <c r="W300" i="157"/>
  <c r="X300" i="157"/>
  <c r="Y300" i="157"/>
  <c r="Z300" i="157"/>
  <c r="AA300" i="157"/>
  <c r="AB300" i="157"/>
  <c r="AC300" i="157"/>
  <c r="AD300" i="157"/>
  <c r="AE300" i="157"/>
  <c r="AF300" i="157"/>
  <c r="AG300" i="157"/>
  <c r="AH300" i="157"/>
  <c r="AI300" i="157"/>
  <c r="AJ300" i="157"/>
  <c r="AK300" i="157"/>
  <c r="AL300" i="157"/>
  <c r="AM300" i="157"/>
  <c r="AN300" i="157"/>
  <c r="AO300" i="157"/>
  <c r="AP300" i="157"/>
  <c r="AQ300" i="157"/>
  <c r="AR300" i="157"/>
  <c r="AS300" i="157"/>
  <c r="AT300" i="157"/>
  <c r="E301" i="157"/>
  <c r="F301" i="157"/>
  <c r="G301" i="157"/>
  <c r="H301" i="157"/>
  <c r="I301" i="157"/>
  <c r="J301" i="157"/>
  <c r="K301" i="157"/>
  <c r="M301" i="157"/>
  <c r="N301" i="157"/>
  <c r="O301" i="157"/>
  <c r="P301" i="157"/>
  <c r="Q301" i="157"/>
  <c r="R301" i="157"/>
  <c r="S301" i="157"/>
  <c r="T301" i="157"/>
  <c r="U301" i="157"/>
  <c r="V301" i="157"/>
  <c r="W301" i="157"/>
  <c r="X301" i="157"/>
  <c r="Y301" i="157"/>
  <c r="Z301" i="157"/>
  <c r="AA301" i="157"/>
  <c r="AB301" i="157"/>
  <c r="AC301" i="157"/>
  <c r="AD301" i="157"/>
  <c r="AE301" i="157"/>
  <c r="AF301" i="157"/>
  <c r="AG301" i="157"/>
  <c r="AH301" i="157"/>
  <c r="AI301" i="157"/>
  <c r="AJ301" i="157"/>
  <c r="AK301" i="157"/>
  <c r="AL301" i="157"/>
  <c r="AM301" i="157"/>
  <c r="AN301" i="157"/>
  <c r="AO301" i="157"/>
  <c r="AP301" i="157"/>
  <c r="AQ301" i="157"/>
  <c r="AR301" i="157"/>
  <c r="AS301" i="157"/>
  <c r="AT301" i="157"/>
  <c r="E302" i="157"/>
  <c r="F302" i="157"/>
  <c r="G302" i="157"/>
  <c r="H302" i="157"/>
  <c r="I302" i="157"/>
  <c r="J302" i="157"/>
  <c r="K302" i="157"/>
  <c r="L302" i="157"/>
  <c r="N302" i="157"/>
  <c r="O302" i="157"/>
  <c r="P302" i="157"/>
  <c r="Q302" i="157"/>
  <c r="R302" i="157"/>
  <c r="S302" i="157"/>
  <c r="T302" i="157"/>
  <c r="U302" i="157"/>
  <c r="V302" i="157"/>
  <c r="W302" i="157"/>
  <c r="X302" i="157"/>
  <c r="Y302" i="157"/>
  <c r="Z302" i="157"/>
  <c r="AA302" i="157"/>
  <c r="AB302" i="157"/>
  <c r="AC302" i="157"/>
  <c r="AD302" i="157"/>
  <c r="AE302" i="157"/>
  <c r="AF302" i="157"/>
  <c r="AG302" i="157"/>
  <c r="AH302" i="157"/>
  <c r="AI302" i="157"/>
  <c r="AJ302" i="157"/>
  <c r="AK302" i="157"/>
  <c r="AL302" i="157"/>
  <c r="AM302" i="157"/>
  <c r="AN302" i="157"/>
  <c r="AO302" i="157"/>
  <c r="AP302" i="157"/>
  <c r="AQ302" i="157"/>
  <c r="AR302" i="157"/>
  <c r="AS302" i="157"/>
  <c r="AT302" i="157"/>
  <c r="E303" i="157"/>
  <c r="F303" i="157"/>
  <c r="G303" i="157"/>
  <c r="H303" i="157"/>
  <c r="I303" i="157"/>
  <c r="J303" i="157"/>
  <c r="K303" i="157"/>
  <c r="L303" i="157"/>
  <c r="M303" i="157"/>
  <c r="O303" i="157"/>
  <c r="P303" i="157"/>
  <c r="Q303" i="157"/>
  <c r="R303" i="157"/>
  <c r="S303" i="157"/>
  <c r="T303" i="157"/>
  <c r="U303" i="157"/>
  <c r="V303" i="157"/>
  <c r="W303" i="157"/>
  <c r="X303" i="157"/>
  <c r="Y303" i="157"/>
  <c r="Z303" i="157"/>
  <c r="AA303" i="157"/>
  <c r="AB303" i="157"/>
  <c r="AC303" i="157"/>
  <c r="AD303" i="157"/>
  <c r="AE303" i="157"/>
  <c r="AF303" i="157"/>
  <c r="AG303" i="157"/>
  <c r="AH303" i="157"/>
  <c r="AI303" i="157"/>
  <c r="AJ303" i="157"/>
  <c r="AK303" i="157"/>
  <c r="AL303" i="157"/>
  <c r="AM303" i="157"/>
  <c r="AN303" i="157"/>
  <c r="AO303" i="157"/>
  <c r="AP303" i="157"/>
  <c r="AQ303" i="157"/>
  <c r="AR303" i="157"/>
  <c r="AS303" i="157"/>
  <c r="AT303" i="157"/>
  <c r="E304" i="157"/>
  <c r="F304" i="157"/>
  <c r="G304" i="157"/>
  <c r="H304" i="157"/>
  <c r="I304" i="157"/>
  <c r="J304" i="157"/>
  <c r="K304" i="157"/>
  <c r="L304" i="157"/>
  <c r="M304" i="157"/>
  <c r="N304" i="157"/>
  <c r="P304" i="157"/>
  <c r="Q304" i="157"/>
  <c r="R304" i="157"/>
  <c r="S304" i="157"/>
  <c r="T304" i="157"/>
  <c r="U304" i="157"/>
  <c r="V304" i="157"/>
  <c r="W304" i="157"/>
  <c r="X304" i="157"/>
  <c r="Y304" i="157"/>
  <c r="Z304" i="157"/>
  <c r="AA304" i="157"/>
  <c r="AB304" i="157"/>
  <c r="AC304" i="157"/>
  <c r="AD304" i="157"/>
  <c r="AE304" i="157"/>
  <c r="AF304" i="157"/>
  <c r="AH304" i="157"/>
  <c r="AI304" i="157"/>
  <c r="AJ304" i="157"/>
  <c r="AK304" i="157"/>
  <c r="AL304" i="157"/>
  <c r="AM304" i="157"/>
  <c r="AN304" i="157"/>
  <c r="AO304" i="157"/>
  <c r="AP304" i="157"/>
  <c r="AQ304" i="157"/>
  <c r="AR304" i="157"/>
  <c r="AS304" i="157"/>
  <c r="AT304" i="157"/>
  <c r="E305" i="157"/>
  <c r="F305" i="157"/>
  <c r="G305" i="157"/>
  <c r="H305" i="157"/>
  <c r="I305" i="157"/>
  <c r="J305" i="157"/>
  <c r="K305" i="157"/>
  <c r="L305" i="157"/>
  <c r="M305" i="157"/>
  <c r="N305" i="157"/>
  <c r="O305" i="157"/>
  <c r="Q305" i="157"/>
  <c r="R305" i="157"/>
  <c r="S305" i="157"/>
  <c r="T305" i="157"/>
  <c r="U305" i="157"/>
  <c r="V305" i="157"/>
  <c r="W305" i="157"/>
  <c r="X305" i="157"/>
  <c r="Y305" i="157"/>
  <c r="Z305" i="157"/>
  <c r="AA305" i="157"/>
  <c r="AB305" i="157"/>
  <c r="AC305" i="157"/>
  <c r="AD305" i="157"/>
  <c r="AE305" i="157"/>
  <c r="AF305" i="157"/>
  <c r="AG305" i="157"/>
  <c r="AH305" i="157"/>
  <c r="AI305" i="157"/>
  <c r="AJ305" i="157"/>
  <c r="AK305" i="157"/>
  <c r="AL305" i="157"/>
  <c r="AM305" i="157"/>
  <c r="AN305" i="157"/>
  <c r="AO305" i="157"/>
  <c r="AP305" i="157"/>
  <c r="AQ305" i="157"/>
  <c r="AR305" i="157"/>
  <c r="AS305" i="157"/>
  <c r="AT305" i="157"/>
  <c r="E306" i="157"/>
  <c r="F306" i="157"/>
  <c r="G306" i="157"/>
  <c r="H306" i="157"/>
  <c r="I306" i="157"/>
  <c r="J306" i="157"/>
  <c r="K306" i="157"/>
  <c r="L306" i="157"/>
  <c r="M306" i="157"/>
  <c r="N306" i="157"/>
  <c r="O306" i="157"/>
  <c r="P306" i="157"/>
  <c r="R306" i="157"/>
  <c r="S306" i="157"/>
  <c r="T306" i="157"/>
  <c r="U306" i="157"/>
  <c r="V306" i="157"/>
  <c r="W306" i="157"/>
  <c r="X306" i="157"/>
  <c r="Y306" i="157"/>
  <c r="Z306" i="157"/>
  <c r="AA306" i="157"/>
  <c r="AB306" i="157"/>
  <c r="AC306" i="157"/>
  <c r="AD306" i="157"/>
  <c r="AE306" i="157"/>
  <c r="AF306" i="157"/>
  <c r="AG306" i="157"/>
  <c r="AH306" i="157"/>
  <c r="AI306" i="157"/>
  <c r="AJ306" i="157"/>
  <c r="AK306" i="157"/>
  <c r="AL306" i="157"/>
  <c r="AM306" i="157"/>
  <c r="AN306" i="157"/>
  <c r="AO306" i="157"/>
  <c r="AP306" i="157"/>
  <c r="AQ306" i="157"/>
  <c r="AR306" i="157"/>
  <c r="AS306" i="157"/>
  <c r="AT306" i="157"/>
  <c r="E307" i="157"/>
  <c r="F307" i="157"/>
  <c r="G307" i="157"/>
  <c r="H307" i="157"/>
  <c r="I307" i="157"/>
  <c r="J307" i="157"/>
  <c r="K307" i="157"/>
  <c r="L307" i="157"/>
  <c r="M307" i="157"/>
  <c r="N307" i="157"/>
  <c r="O307" i="157"/>
  <c r="P307" i="157"/>
  <c r="Q307" i="157"/>
  <c r="S307" i="157"/>
  <c r="T307" i="157"/>
  <c r="U307" i="157"/>
  <c r="V307" i="157"/>
  <c r="W307" i="157"/>
  <c r="X307" i="157"/>
  <c r="Y307" i="157"/>
  <c r="Z307" i="157"/>
  <c r="AA307" i="157"/>
  <c r="AB307" i="157"/>
  <c r="AC307" i="157"/>
  <c r="AD307" i="157"/>
  <c r="AE307" i="157"/>
  <c r="AF307" i="157"/>
  <c r="AG307" i="157"/>
  <c r="AH307" i="157"/>
  <c r="AI307" i="157"/>
  <c r="AJ307" i="157"/>
  <c r="AK307" i="157"/>
  <c r="AL307" i="157"/>
  <c r="AM307" i="157"/>
  <c r="AN307" i="157"/>
  <c r="AO307" i="157"/>
  <c r="AP307" i="157"/>
  <c r="AQ307" i="157"/>
  <c r="AR307" i="157"/>
  <c r="AS307" i="157"/>
  <c r="AT307" i="157"/>
  <c r="E308" i="157"/>
  <c r="F308" i="157"/>
  <c r="G308" i="157"/>
  <c r="H308" i="157"/>
  <c r="I308" i="157"/>
  <c r="J308" i="157"/>
  <c r="K308" i="157"/>
  <c r="L308" i="157"/>
  <c r="M308" i="157"/>
  <c r="N308" i="157"/>
  <c r="O308" i="157"/>
  <c r="P308" i="157"/>
  <c r="Q308" i="157"/>
  <c r="R308" i="157"/>
  <c r="T308" i="157"/>
  <c r="U308" i="157"/>
  <c r="V308" i="157"/>
  <c r="W308" i="157"/>
  <c r="X308" i="157"/>
  <c r="Y308" i="157"/>
  <c r="Z308" i="157"/>
  <c r="AA308" i="157"/>
  <c r="AB308" i="157"/>
  <c r="AC308" i="157"/>
  <c r="AD308" i="157"/>
  <c r="AE308" i="157"/>
  <c r="AF308" i="157"/>
  <c r="AG308" i="157"/>
  <c r="AH308" i="157"/>
  <c r="AI308" i="157"/>
  <c r="AJ308" i="157"/>
  <c r="AK308" i="157"/>
  <c r="AL308" i="157"/>
  <c r="AM308" i="157"/>
  <c r="AN308" i="157"/>
  <c r="AO308" i="157"/>
  <c r="AP308" i="157"/>
  <c r="AQ308" i="157"/>
  <c r="AR308" i="157"/>
  <c r="AS308" i="157"/>
  <c r="AT308" i="157"/>
  <c r="E309" i="157"/>
  <c r="F309" i="157"/>
  <c r="G309" i="157"/>
  <c r="H309" i="157"/>
  <c r="I309" i="157"/>
  <c r="J309" i="157"/>
  <c r="K309" i="157"/>
  <c r="L309" i="157"/>
  <c r="M309" i="157"/>
  <c r="N309" i="157"/>
  <c r="O309" i="157"/>
  <c r="P309" i="157"/>
  <c r="Q309" i="157"/>
  <c r="R309" i="157"/>
  <c r="S309" i="157"/>
  <c r="U309" i="157"/>
  <c r="V309" i="157"/>
  <c r="W309" i="157"/>
  <c r="X309" i="157"/>
  <c r="Y309" i="157"/>
  <c r="Z309" i="157"/>
  <c r="AA309" i="157"/>
  <c r="AB309" i="157"/>
  <c r="AC309" i="157"/>
  <c r="AD309" i="157"/>
  <c r="AE309" i="157"/>
  <c r="AF309" i="157"/>
  <c r="AG309" i="157"/>
  <c r="AH309" i="157"/>
  <c r="AI309" i="157"/>
  <c r="AJ309" i="157"/>
  <c r="AK309" i="157"/>
  <c r="AL309" i="157"/>
  <c r="AM309" i="157"/>
  <c r="AN309" i="157"/>
  <c r="AO309" i="157"/>
  <c r="AP309" i="157"/>
  <c r="AQ309" i="157"/>
  <c r="AR309" i="157"/>
  <c r="AS309" i="157"/>
  <c r="AT309" i="157"/>
  <c r="E310" i="157"/>
  <c r="F310" i="157"/>
  <c r="G310" i="157"/>
  <c r="H310" i="157"/>
  <c r="I310" i="157"/>
  <c r="J310" i="157"/>
  <c r="K310" i="157"/>
  <c r="L310" i="157"/>
  <c r="M310" i="157"/>
  <c r="N310" i="157"/>
  <c r="O310" i="157"/>
  <c r="P310" i="157"/>
  <c r="Q310" i="157"/>
  <c r="R310" i="157"/>
  <c r="S310" i="157"/>
  <c r="T310" i="157"/>
  <c r="V310" i="157"/>
  <c r="W310" i="157"/>
  <c r="X310" i="157"/>
  <c r="Y310" i="157"/>
  <c r="Z310" i="157"/>
  <c r="AA310" i="157"/>
  <c r="AB310" i="157"/>
  <c r="AC310" i="157"/>
  <c r="AD310" i="157"/>
  <c r="AE310" i="157"/>
  <c r="AF310" i="157"/>
  <c r="AG310" i="157"/>
  <c r="AH310" i="157"/>
  <c r="AI310" i="157"/>
  <c r="AJ310" i="157"/>
  <c r="AK310" i="157"/>
  <c r="AL310" i="157"/>
  <c r="AM310" i="157"/>
  <c r="AN310" i="157"/>
  <c r="AO310" i="157"/>
  <c r="AP310" i="157"/>
  <c r="AQ310" i="157"/>
  <c r="AR310" i="157"/>
  <c r="AS310" i="157"/>
  <c r="AT310" i="157"/>
  <c r="E311" i="157"/>
  <c r="F311" i="157"/>
  <c r="G311" i="157"/>
  <c r="H311" i="157"/>
  <c r="I311" i="157"/>
  <c r="J311" i="157"/>
  <c r="K311" i="157"/>
  <c r="L311" i="157"/>
  <c r="M311" i="157"/>
  <c r="N311" i="157"/>
  <c r="O311" i="157"/>
  <c r="P311" i="157"/>
  <c r="Q311" i="157"/>
  <c r="R311" i="157"/>
  <c r="S311" i="157"/>
  <c r="T311" i="157"/>
  <c r="U311" i="157"/>
  <c r="W311" i="157"/>
  <c r="X311" i="157"/>
  <c r="Y311" i="157"/>
  <c r="Z311" i="157"/>
  <c r="AA311" i="157"/>
  <c r="AB311" i="157"/>
  <c r="AC311" i="157"/>
  <c r="AD311" i="157"/>
  <c r="AE311" i="157"/>
  <c r="AF311" i="157"/>
  <c r="AG311" i="157"/>
  <c r="AH311" i="157"/>
  <c r="AI311" i="157"/>
  <c r="AJ311" i="157"/>
  <c r="AK311" i="157"/>
  <c r="AL311" i="157"/>
  <c r="AM311" i="157"/>
  <c r="AN311" i="157"/>
  <c r="AO311" i="157"/>
  <c r="AP311" i="157"/>
  <c r="AQ311" i="157"/>
  <c r="AR311" i="157"/>
  <c r="AS311" i="157"/>
  <c r="AT311" i="157"/>
  <c r="E312" i="157"/>
  <c r="F312" i="157"/>
  <c r="G312" i="157"/>
  <c r="H312" i="157"/>
  <c r="I312" i="157"/>
  <c r="J312" i="157"/>
  <c r="K312" i="157"/>
  <c r="L312" i="157"/>
  <c r="M312" i="157"/>
  <c r="N312" i="157"/>
  <c r="O312" i="157"/>
  <c r="P312" i="157"/>
  <c r="Q312" i="157"/>
  <c r="R312" i="157"/>
  <c r="S312" i="157"/>
  <c r="T312" i="157"/>
  <c r="U312" i="157"/>
  <c r="V312" i="157"/>
  <c r="X312" i="157"/>
  <c r="Y312" i="157"/>
  <c r="Z312" i="157"/>
  <c r="AA312" i="157"/>
  <c r="AB312" i="157"/>
  <c r="AC312" i="157"/>
  <c r="AD312" i="157"/>
  <c r="AE312" i="157"/>
  <c r="AF312" i="157"/>
  <c r="AG312" i="157"/>
  <c r="AH312" i="157"/>
  <c r="AI312" i="157"/>
  <c r="AJ312" i="157"/>
  <c r="AK312" i="157"/>
  <c r="AL312" i="157"/>
  <c r="AM312" i="157"/>
  <c r="AN312" i="157"/>
  <c r="AO312" i="157"/>
  <c r="AP312" i="157"/>
  <c r="AQ312" i="157"/>
  <c r="AR312" i="157"/>
  <c r="AS312" i="157"/>
  <c r="AT312" i="157"/>
  <c r="E313" i="157"/>
  <c r="F313" i="157"/>
  <c r="G313" i="157"/>
  <c r="H313" i="157"/>
  <c r="I313" i="157"/>
  <c r="J313" i="157"/>
  <c r="K313" i="157"/>
  <c r="L313" i="157"/>
  <c r="M313" i="157"/>
  <c r="N313" i="157"/>
  <c r="O313" i="157"/>
  <c r="P313" i="157"/>
  <c r="Q313" i="157"/>
  <c r="R313" i="157"/>
  <c r="S313" i="157"/>
  <c r="T313" i="157"/>
  <c r="U313" i="157"/>
  <c r="V313" i="157"/>
  <c r="W313" i="157"/>
  <c r="Y313" i="157"/>
  <c r="Z313" i="157"/>
  <c r="AA313" i="157"/>
  <c r="AB313" i="157"/>
  <c r="AC313" i="157"/>
  <c r="AD313" i="157"/>
  <c r="AE313" i="157"/>
  <c r="AF313" i="157"/>
  <c r="AG313" i="157"/>
  <c r="AH313" i="157"/>
  <c r="AI313" i="157"/>
  <c r="AJ313" i="157"/>
  <c r="AK313" i="157"/>
  <c r="AL313" i="157"/>
  <c r="AM313" i="157"/>
  <c r="AN313" i="157"/>
  <c r="AO313" i="157"/>
  <c r="AP313" i="157"/>
  <c r="AQ313" i="157"/>
  <c r="AR313" i="157"/>
  <c r="AS313" i="157"/>
  <c r="AT313" i="157"/>
  <c r="E314" i="157"/>
  <c r="F314" i="157"/>
  <c r="G314" i="157"/>
  <c r="H314" i="157"/>
  <c r="I314" i="157"/>
  <c r="J314" i="157"/>
  <c r="K314" i="157"/>
  <c r="L314" i="157"/>
  <c r="M314" i="157"/>
  <c r="N314" i="157"/>
  <c r="O314" i="157"/>
  <c r="P314" i="157"/>
  <c r="Q314" i="157"/>
  <c r="R314" i="157"/>
  <c r="S314" i="157"/>
  <c r="T314" i="157"/>
  <c r="U314" i="157"/>
  <c r="V314" i="157"/>
  <c r="W314" i="157"/>
  <c r="X314" i="157"/>
  <c r="Z314" i="157"/>
  <c r="AA314" i="157"/>
  <c r="AB314" i="157"/>
  <c r="AC314" i="157"/>
  <c r="AD314" i="157"/>
  <c r="AE314" i="157"/>
  <c r="AF314" i="157"/>
  <c r="AG314" i="157"/>
  <c r="AH314" i="157"/>
  <c r="AI314" i="157"/>
  <c r="AJ314" i="157"/>
  <c r="AK314" i="157"/>
  <c r="AL314" i="157"/>
  <c r="AM314" i="157"/>
  <c r="AN314" i="157"/>
  <c r="AO314" i="157"/>
  <c r="AP314" i="157"/>
  <c r="AQ314" i="157"/>
  <c r="AR314" i="157"/>
  <c r="AS314" i="157"/>
  <c r="AT314" i="157"/>
  <c r="E315" i="157"/>
  <c r="F315" i="157"/>
  <c r="G315" i="157"/>
  <c r="H315" i="157"/>
  <c r="I315" i="157"/>
  <c r="J315" i="157"/>
  <c r="K315" i="157"/>
  <c r="L315" i="157"/>
  <c r="M315" i="157"/>
  <c r="N315" i="157"/>
  <c r="O315" i="157"/>
  <c r="P315" i="157"/>
  <c r="Q315" i="157"/>
  <c r="R315" i="157"/>
  <c r="S315" i="157"/>
  <c r="T315" i="157"/>
  <c r="U315" i="157"/>
  <c r="V315" i="157"/>
  <c r="W315" i="157"/>
  <c r="X315" i="157"/>
  <c r="Y315" i="157"/>
  <c r="AA315" i="157"/>
  <c r="AB315" i="157"/>
  <c r="AC315" i="157"/>
  <c r="AD315" i="157"/>
  <c r="AE315" i="157"/>
  <c r="AF315" i="157"/>
  <c r="AG315" i="157"/>
  <c r="AH315" i="157"/>
  <c r="AI315" i="157"/>
  <c r="AJ315" i="157"/>
  <c r="AK315" i="157"/>
  <c r="AL315" i="157"/>
  <c r="AM315" i="157"/>
  <c r="AN315" i="157"/>
  <c r="AO315" i="157"/>
  <c r="AP315" i="157"/>
  <c r="AQ315" i="157"/>
  <c r="AR315" i="157"/>
  <c r="AS315" i="157"/>
  <c r="AT315" i="157"/>
  <c r="E316" i="157"/>
  <c r="F316" i="157"/>
  <c r="G316" i="157"/>
  <c r="H316" i="157"/>
  <c r="I316" i="157"/>
  <c r="J316" i="157"/>
  <c r="K316" i="157"/>
  <c r="L316" i="157"/>
  <c r="M316" i="157"/>
  <c r="N316" i="157"/>
  <c r="O316" i="157"/>
  <c r="P316" i="157"/>
  <c r="Q316" i="157"/>
  <c r="R316" i="157"/>
  <c r="S316" i="157"/>
  <c r="T316" i="157"/>
  <c r="U316" i="157"/>
  <c r="V316" i="157"/>
  <c r="W316" i="157"/>
  <c r="X316" i="157"/>
  <c r="Y316" i="157"/>
  <c r="Z316" i="157"/>
  <c r="AB316" i="157"/>
  <c r="AC316" i="157"/>
  <c r="AD316" i="157"/>
  <c r="AE316" i="157"/>
  <c r="AF316" i="157"/>
  <c r="AG316" i="157"/>
  <c r="AH316" i="157"/>
  <c r="AI316" i="157"/>
  <c r="AJ316" i="157"/>
  <c r="AK316" i="157"/>
  <c r="AL316" i="157"/>
  <c r="AM316" i="157"/>
  <c r="AN316" i="157"/>
  <c r="AO316" i="157"/>
  <c r="AP316" i="157"/>
  <c r="AQ316" i="157"/>
  <c r="AR316" i="157"/>
  <c r="AS316" i="157"/>
  <c r="AT316" i="157"/>
  <c r="E317" i="157"/>
  <c r="F317" i="157"/>
  <c r="G317" i="157"/>
  <c r="H317" i="157"/>
  <c r="I317" i="157"/>
  <c r="J317" i="157"/>
  <c r="L317" i="157"/>
  <c r="M317" i="157"/>
  <c r="N317" i="157"/>
  <c r="O317" i="157"/>
  <c r="P317" i="157"/>
  <c r="Q317" i="157"/>
  <c r="R317" i="157"/>
  <c r="S317" i="157"/>
  <c r="T317" i="157"/>
  <c r="U317" i="157"/>
  <c r="V317" i="157"/>
  <c r="W317" i="157"/>
  <c r="X317" i="157"/>
  <c r="Y317" i="157"/>
  <c r="Z317" i="157"/>
  <c r="AA317" i="157"/>
  <c r="AC317" i="157"/>
  <c r="AD317" i="157"/>
  <c r="AE317" i="157"/>
  <c r="AF317" i="157"/>
  <c r="AG317" i="157"/>
  <c r="AH317" i="157"/>
  <c r="AI317" i="157"/>
  <c r="AJ317" i="157"/>
  <c r="AK317" i="157"/>
  <c r="AL317" i="157"/>
  <c r="AM317" i="157"/>
  <c r="AN317" i="157"/>
  <c r="AO317" i="157"/>
  <c r="AP317" i="157"/>
  <c r="AQ317" i="157"/>
  <c r="AR317" i="157"/>
  <c r="AS317" i="157"/>
  <c r="AT317" i="157"/>
  <c r="E318" i="157"/>
  <c r="F318" i="157"/>
  <c r="G318" i="157"/>
  <c r="H318" i="157"/>
  <c r="I318" i="157"/>
  <c r="J318" i="157"/>
  <c r="K318" i="157"/>
  <c r="L318" i="157"/>
  <c r="M318" i="157"/>
  <c r="N318" i="157"/>
  <c r="O318" i="157"/>
  <c r="P318" i="157"/>
  <c r="Q318" i="157"/>
  <c r="R318" i="157"/>
  <c r="S318" i="157"/>
  <c r="T318" i="157"/>
  <c r="U318" i="157"/>
  <c r="V318" i="157"/>
  <c r="W318" i="157"/>
  <c r="X318" i="157"/>
  <c r="Y318" i="157"/>
  <c r="Z318" i="157"/>
  <c r="AA318" i="157"/>
  <c r="AB318" i="157"/>
  <c r="AD318" i="157"/>
  <c r="AE318" i="157"/>
  <c r="AF318" i="157"/>
  <c r="AG318" i="157"/>
  <c r="AH318" i="157"/>
  <c r="AI318" i="157"/>
  <c r="AJ318" i="157"/>
  <c r="AK318" i="157"/>
  <c r="AL318" i="157"/>
  <c r="AM318" i="157"/>
  <c r="AN318" i="157"/>
  <c r="AO318" i="157"/>
  <c r="AP318" i="157"/>
  <c r="AQ318" i="157"/>
  <c r="AR318" i="157"/>
  <c r="AS318" i="157"/>
  <c r="AT318" i="157"/>
  <c r="E319" i="157"/>
  <c r="F319" i="157"/>
  <c r="G319" i="157"/>
  <c r="H319" i="157"/>
  <c r="I319" i="157"/>
  <c r="J319" i="157"/>
  <c r="K319" i="157"/>
  <c r="L319" i="157"/>
  <c r="M319" i="157"/>
  <c r="N319" i="157"/>
  <c r="O319" i="157"/>
  <c r="P319" i="157"/>
  <c r="Q319" i="157"/>
  <c r="R319" i="157"/>
  <c r="S319" i="157"/>
  <c r="T319" i="157"/>
  <c r="U319" i="157"/>
  <c r="V319" i="157"/>
  <c r="W319" i="157"/>
  <c r="X319" i="157"/>
  <c r="Y319" i="157"/>
  <c r="Z319" i="157"/>
  <c r="AA319" i="157"/>
  <c r="AB319" i="157"/>
  <c r="AC319" i="157"/>
  <c r="AE319" i="157"/>
  <c r="AF319" i="157"/>
  <c r="AG319" i="157"/>
  <c r="AH319" i="157"/>
  <c r="AI319" i="157"/>
  <c r="AJ319" i="157"/>
  <c r="AK319" i="157"/>
  <c r="AL319" i="157"/>
  <c r="AM319" i="157"/>
  <c r="AN319" i="157"/>
  <c r="AO319" i="157"/>
  <c r="AP319" i="157"/>
  <c r="AQ319" i="157"/>
  <c r="AR319" i="157"/>
  <c r="AS319" i="157"/>
  <c r="AT319" i="157"/>
  <c r="E320" i="157"/>
  <c r="F320" i="157"/>
  <c r="G320" i="157"/>
  <c r="H320" i="157"/>
  <c r="I320" i="157"/>
  <c r="J320" i="157"/>
  <c r="K320" i="157"/>
  <c r="L320" i="157"/>
  <c r="M320" i="157"/>
  <c r="N320" i="157"/>
  <c r="O320" i="157"/>
  <c r="P320" i="157"/>
  <c r="Q320" i="157"/>
  <c r="R320" i="157"/>
  <c r="S320" i="157"/>
  <c r="T320" i="157"/>
  <c r="U320" i="157"/>
  <c r="V320" i="157"/>
  <c r="W320" i="157"/>
  <c r="X320" i="157"/>
  <c r="Y320" i="157"/>
  <c r="Z320" i="157"/>
  <c r="AA320" i="157"/>
  <c r="AB320" i="157"/>
  <c r="AC320" i="157"/>
  <c r="AD320" i="157"/>
  <c r="AF320" i="157"/>
  <c r="AG320" i="157"/>
  <c r="AH320" i="157"/>
  <c r="AI320" i="157"/>
  <c r="AJ320" i="157"/>
  <c r="AK320" i="157"/>
  <c r="AL320" i="157"/>
  <c r="AM320" i="157"/>
  <c r="AN320" i="157"/>
  <c r="AO320" i="157"/>
  <c r="AP320" i="157"/>
  <c r="AQ320" i="157"/>
  <c r="AR320" i="157"/>
  <c r="AS320" i="157"/>
  <c r="AT320" i="157"/>
  <c r="E321" i="157"/>
  <c r="F321" i="157"/>
  <c r="G321" i="157"/>
  <c r="H321" i="157"/>
  <c r="I321" i="157"/>
  <c r="J321" i="157"/>
  <c r="K321" i="157"/>
  <c r="L321" i="157"/>
  <c r="M321" i="157"/>
  <c r="N321" i="157"/>
  <c r="O321" i="157"/>
  <c r="P321" i="157"/>
  <c r="Q321" i="157"/>
  <c r="R321" i="157"/>
  <c r="S321" i="157"/>
  <c r="T321" i="157"/>
  <c r="U321" i="157"/>
  <c r="V321" i="157"/>
  <c r="W321" i="157"/>
  <c r="X321" i="157"/>
  <c r="Y321" i="157"/>
  <c r="Z321" i="157"/>
  <c r="AA321" i="157"/>
  <c r="AB321" i="157"/>
  <c r="AC321" i="157"/>
  <c r="AD321" i="157"/>
  <c r="AE321" i="157"/>
  <c r="AG321" i="157"/>
  <c r="AH321" i="157"/>
  <c r="AI321" i="157"/>
  <c r="AJ321" i="157"/>
  <c r="AK321" i="157"/>
  <c r="AL321" i="157"/>
  <c r="AM321" i="157"/>
  <c r="AN321" i="157"/>
  <c r="AO321" i="157"/>
  <c r="AP321" i="157"/>
  <c r="AQ321" i="157"/>
  <c r="AR321" i="157"/>
  <c r="AS321" i="157"/>
  <c r="AT321" i="157"/>
  <c r="E322" i="157"/>
  <c r="F322" i="157"/>
  <c r="G322" i="157"/>
  <c r="H322" i="157"/>
  <c r="I322" i="157"/>
  <c r="J322" i="157"/>
  <c r="K322" i="157"/>
  <c r="L322" i="157"/>
  <c r="M322" i="157"/>
  <c r="N322" i="157"/>
  <c r="O322" i="157"/>
  <c r="P322" i="157"/>
  <c r="Q322" i="157"/>
  <c r="R322" i="157"/>
  <c r="S322" i="157"/>
  <c r="T322" i="157"/>
  <c r="U322" i="157"/>
  <c r="V322" i="157"/>
  <c r="W322" i="157"/>
  <c r="X322" i="157"/>
  <c r="Y322" i="157"/>
  <c r="Z322" i="157"/>
  <c r="AA322" i="157"/>
  <c r="AB322" i="157"/>
  <c r="AC322" i="157"/>
  <c r="AD322" i="157"/>
  <c r="AE322" i="157"/>
  <c r="AF322" i="157"/>
  <c r="AH322" i="157"/>
  <c r="AI322" i="157"/>
  <c r="AJ322" i="157"/>
  <c r="AK322" i="157"/>
  <c r="AL322" i="157"/>
  <c r="AM322" i="157"/>
  <c r="AN322" i="157"/>
  <c r="AO322" i="157"/>
  <c r="AP322" i="157"/>
  <c r="AQ322" i="157"/>
  <c r="AR322" i="157"/>
  <c r="AS322" i="157"/>
  <c r="AT322" i="157"/>
  <c r="E323" i="157"/>
  <c r="F323" i="157"/>
  <c r="G323" i="157"/>
  <c r="I323" i="157"/>
  <c r="J323" i="157"/>
  <c r="K323" i="157"/>
  <c r="L323" i="157"/>
  <c r="M323" i="157"/>
  <c r="N323" i="157"/>
  <c r="O323" i="157"/>
  <c r="P323" i="157"/>
  <c r="Q323" i="157"/>
  <c r="R323" i="157"/>
  <c r="S323" i="157"/>
  <c r="T323" i="157"/>
  <c r="U323" i="157"/>
  <c r="V323" i="157"/>
  <c r="W323" i="157"/>
  <c r="X323" i="157"/>
  <c r="Y323" i="157"/>
  <c r="Z323" i="157"/>
  <c r="AA323" i="157"/>
  <c r="AB323" i="157"/>
  <c r="AC323" i="157"/>
  <c r="AD323" i="157"/>
  <c r="AE323" i="157"/>
  <c r="AF323" i="157"/>
  <c r="AG323" i="157"/>
  <c r="AI323" i="157"/>
  <c r="AJ323" i="157"/>
  <c r="AK323" i="157"/>
  <c r="AL323" i="157"/>
  <c r="AM323" i="157"/>
  <c r="AN323" i="157"/>
  <c r="AO323" i="157"/>
  <c r="AP323" i="157"/>
  <c r="AQ323" i="157"/>
  <c r="AR323" i="157"/>
  <c r="AS323" i="157"/>
  <c r="AT323" i="157"/>
  <c r="E324" i="157"/>
  <c r="F324" i="157"/>
  <c r="G324" i="157"/>
  <c r="H324" i="157"/>
  <c r="I324" i="157"/>
  <c r="J324" i="157"/>
  <c r="K324" i="157"/>
  <c r="L324" i="157"/>
  <c r="M324" i="157"/>
  <c r="N324" i="157"/>
  <c r="O324" i="157"/>
  <c r="P324" i="157"/>
  <c r="Q324" i="157"/>
  <c r="R324" i="157"/>
  <c r="S324" i="157"/>
  <c r="T324" i="157"/>
  <c r="U324" i="157"/>
  <c r="V324" i="157"/>
  <c r="W324" i="157"/>
  <c r="X324" i="157"/>
  <c r="Y324" i="157"/>
  <c r="Z324" i="157"/>
  <c r="AA324" i="157"/>
  <c r="AB324" i="157"/>
  <c r="AC324" i="157"/>
  <c r="AD324" i="157"/>
  <c r="AE324" i="157"/>
  <c r="AF324" i="157"/>
  <c r="AG324" i="157"/>
  <c r="AH324" i="157"/>
  <c r="AJ324" i="157"/>
  <c r="AK324" i="157"/>
  <c r="AL324" i="157"/>
  <c r="AM324" i="157"/>
  <c r="AN324" i="157"/>
  <c r="AO324" i="157"/>
  <c r="AP324" i="157"/>
  <c r="AQ324" i="157"/>
  <c r="AR324" i="157"/>
  <c r="AS324" i="157"/>
  <c r="AT324" i="157"/>
  <c r="E325" i="157"/>
  <c r="F325" i="157"/>
  <c r="G325" i="157"/>
  <c r="H325" i="157"/>
  <c r="I325" i="157"/>
  <c r="J325" i="157"/>
  <c r="K325" i="157"/>
  <c r="L325" i="157"/>
  <c r="M325" i="157"/>
  <c r="N325" i="157"/>
  <c r="O325" i="157"/>
  <c r="P325" i="157"/>
  <c r="Q325" i="157"/>
  <c r="R325" i="157"/>
  <c r="S325" i="157"/>
  <c r="T325" i="157"/>
  <c r="U325" i="157"/>
  <c r="V325" i="157"/>
  <c r="W325" i="157"/>
  <c r="X325" i="157"/>
  <c r="Y325" i="157"/>
  <c r="Z325" i="157"/>
  <c r="AA325" i="157"/>
  <c r="AB325" i="157"/>
  <c r="AC325" i="157"/>
  <c r="AD325" i="157"/>
  <c r="AE325" i="157"/>
  <c r="AF325" i="157"/>
  <c r="AG325" i="157"/>
  <c r="AH325" i="157"/>
  <c r="AI325" i="157"/>
  <c r="AK325" i="157"/>
  <c r="AL325" i="157"/>
  <c r="AM325" i="157"/>
  <c r="AN325" i="157"/>
  <c r="AO325" i="157"/>
  <c r="AP325" i="157"/>
  <c r="AQ325" i="157"/>
  <c r="AR325" i="157"/>
  <c r="AS325" i="157"/>
  <c r="AT325" i="157"/>
  <c r="E326" i="157"/>
  <c r="F326" i="157"/>
  <c r="G326" i="157"/>
  <c r="H326" i="157"/>
  <c r="I326" i="157"/>
  <c r="J326" i="157"/>
  <c r="K326" i="157"/>
  <c r="L326" i="157"/>
  <c r="M326" i="157"/>
  <c r="N326" i="157"/>
  <c r="O326" i="157"/>
  <c r="P326" i="157"/>
  <c r="Q326" i="157"/>
  <c r="R326" i="157"/>
  <c r="S326" i="157"/>
  <c r="T326" i="157"/>
  <c r="U326" i="157"/>
  <c r="V326" i="157"/>
  <c r="W326" i="157"/>
  <c r="X326" i="157"/>
  <c r="Y326" i="157"/>
  <c r="Z326" i="157"/>
  <c r="AA326" i="157"/>
  <c r="AB326" i="157"/>
  <c r="AC326" i="157"/>
  <c r="AD326" i="157"/>
  <c r="AE326" i="157"/>
  <c r="AF326" i="157"/>
  <c r="AG326" i="157"/>
  <c r="AH326" i="157"/>
  <c r="AI326" i="157"/>
  <c r="AJ326" i="157"/>
  <c r="AL326" i="157"/>
  <c r="AM326" i="157"/>
  <c r="AN326" i="157"/>
  <c r="AO326" i="157"/>
  <c r="AP326" i="157"/>
  <c r="AQ326" i="157"/>
  <c r="AR326" i="157"/>
  <c r="AS326" i="157"/>
  <c r="AT326" i="157"/>
  <c r="E327" i="157"/>
  <c r="F327" i="157"/>
  <c r="G327" i="157"/>
  <c r="H327" i="157"/>
  <c r="I327" i="157"/>
  <c r="J327" i="157"/>
  <c r="K327" i="157"/>
  <c r="L327" i="157"/>
  <c r="M327" i="157"/>
  <c r="N327" i="157"/>
  <c r="O327" i="157"/>
  <c r="P327" i="157"/>
  <c r="Q327" i="157"/>
  <c r="R327" i="157"/>
  <c r="S327" i="157"/>
  <c r="T327" i="157"/>
  <c r="U327" i="157"/>
  <c r="V327" i="157"/>
  <c r="W327" i="157"/>
  <c r="X327" i="157"/>
  <c r="Y327" i="157"/>
  <c r="Z327" i="157"/>
  <c r="AA327" i="157"/>
  <c r="AB327" i="157"/>
  <c r="AC327" i="157"/>
  <c r="AD327" i="157"/>
  <c r="AE327" i="157"/>
  <c r="AF327" i="157"/>
  <c r="AG327" i="157"/>
  <c r="AH327" i="157"/>
  <c r="AI327" i="157"/>
  <c r="AJ327" i="157"/>
  <c r="AK327" i="157"/>
  <c r="AM327" i="157"/>
  <c r="AN327" i="157"/>
  <c r="AO327" i="157"/>
  <c r="AP327" i="157"/>
  <c r="AQ327" i="157"/>
  <c r="AR327" i="157"/>
  <c r="AS327" i="157"/>
  <c r="AT327" i="157"/>
  <c r="E328" i="157"/>
  <c r="F328" i="157"/>
  <c r="G328" i="157"/>
  <c r="H328" i="157"/>
  <c r="I328" i="157"/>
  <c r="K328" i="157"/>
  <c r="L328" i="157"/>
  <c r="M328" i="157"/>
  <c r="N328" i="157"/>
  <c r="O328" i="157"/>
  <c r="P328" i="157"/>
  <c r="Q328" i="157"/>
  <c r="R328" i="157"/>
  <c r="S328" i="157"/>
  <c r="T328" i="157"/>
  <c r="U328" i="157"/>
  <c r="V328" i="157"/>
  <c r="W328" i="157"/>
  <c r="X328" i="157"/>
  <c r="Y328" i="157"/>
  <c r="Z328" i="157"/>
  <c r="AA328" i="157"/>
  <c r="AB328" i="157"/>
  <c r="AC328" i="157"/>
  <c r="AD328" i="157"/>
  <c r="AE328" i="157"/>
  <c r="AF328" i="157"/>
  <c r="AG328" i="157"/>
  <c r="AH328" i="157"/>
  <c r="AI328" i="157"/>
  <c r="AJ328" i="157"/>
  <c r="AK328" i="157"/>
  <c r="AL328" i="157"/>
  <c r="AN328" i="157"/>
  <c r="AO328" i="157"/>
  <c r="AP328" i="157"/>
  <c r="AQ328" i="157"/>
  <c r="AR328" i="157"/>
  <c r="AS328" i="157"/>
  <c r="AT328" i="157"/>
  <c r="E329" i="157"/>
  <c r="F329" i="157"/>
  <c r="G329" i="157"/>
  <c r="H329" i="157"/>
  <c r="I329" i="157"/>
  <c r="J329" i="157"/>
  <c r="K329" i="157"/>
  <c r="L329" i="157"/>
  <c r="M329" i="157"/>
  <c r="N329" i="157"/>
  <c r="O329" i="157"/>
  <c r="P329" i="157"/>
  <c r="Q329" i="157"/>
  <c r="R329" i="157"/>
  <c r="S329" i="157"/>
  <c r="T329" i="157"/>
  <c r="U329" i="157"/>
  <c r="V329" i="157"/>
  <c r="W329" i="157"/>
  <c r="X329" i="157"/>
  <c r="Y329" i="157"/>
  <c r="Z329" i="157"/>
  <c r="AA329" i="157"/>
  <c r="AB329" i="157"/>
  <c r="AC329" i="157"/>
  <c r="AD329" i="157"/>
  <c r="AE329" i="157"/>
  <c r="AF329" i="157"/>
  <c r="AG329" i="157"/>
  <c r="AH329" i="157"/>
  <c r="AI329" i="157"/>
  <c r="AJ329" i="157"/>
  <c r="AK329" i="157"/>
  <c r="AL329" i="157"/>
  <c r="AM329" i="157"/>
  <c r="AO329" i="157"/>
  <c r="AP329" i="157"/>
  <c r="AQ329" i="157"/>
  <c r="AR329" i="157"/>
  <c r="AS329" i="157"/>
  <c r="AT329" i="157"/>
  <c r="F330" i="157"/>
  <c r="G330" i="157"/>
  <c r="H330" i="157"/>
  <c r="J330" i="157"/>
  <c r="K330" i="157"/>
  <c r="L330" i="157"/>
  <c r="M330" i="157"/>
  <c r="N330" i="157"/>
  <c r="O330" i="157"/>
  <c r="P330" i="157"/>
  <c r="Q330" i="157"/>
  <c r="R330" i="157"/>
  <c r="S330" i="157"/>
  <c r="T330" i="157"/>
  <c r="U330" i="157"/>
  <c r="V330" i="157"/>
  <c r="W330" i="157"/>
  <c r="X330" i="157"/>
  <c r="Y330" i="157"/>
  <c r="Z330" i="157"/>
  <c r="AA330" i="157"/>
  <c r="AB330" i="157"/>
  <c r="AC330" i="157"/>
  <c r="AD330" i="157"/>
  <c r="AE330" i="157"/>
  <c r="AF330" i="157"/>
  <c r="AG330" i="157"/>
  <c r="AH330" i="157"/>
  <c r="AI330" i="157"/>
  <c r="AJ330" i="157"/>
  <c r="AK330" i="157"/>
  <c r="AL330" i="157"/>
  <c r="AM330" i="157"/>
  <c r="AN330" i="157"/>
  <c r="AP330" i="157"/>
  <c r="AQ330" i="157"/>
  <c r="AR330" i="157"/>
  <c r="AS330" i="157"/>
  <c r="AT330" i="157"/>
  <c r="E331" i="157"/>
  <c r="F331" i="157"/>
  <c r="G331" i="157"/>
  <c r="H331" i="157"/>
  <c r="I331" i="157"/>
  <c r="J331" i="157"/>
  <c r="K331" i="157"/>
  <c r="L331" i="157"/>
  <c r="M331" i="157"/>
  <c r="N331" i="157"/>
  <c r="O331" i="157"/>
  <c r="P331" i="157"/>
  <c r="Q331" i="157"/>
  <c r="R331" i="157"/>
  <c r="S331" i="157"/>
  <c r="T331" i="157"/>
  <c r="U331" i="157"/>
  <c r="V331" i="157"/>
  <c r="W331" i="157"/>
  <c r="X331" i="157"/>
  <c r="Y331" i="157"/>
  <c r="Z331" i="157"/>
  <c r="AA331" i="157"/>
  <c r="AB331" i="157"/>
  <c r="AC331" i="157"/>
  <c r="AD331" i="157"/>
  <c r="AE331" i="157"/>
  <c r="AF331" i="157"/>
  <c r="AG331" i="157"/>
  <c r="AH331" i="157"/>
  <c r="AI331" i="157"/>
  <c r="AJ331" i="157"/>
  <c r="AK331" i="157"/>
  <c r="AL331" i="157"/>
  <c r="AM331" i="157"/>
  <c r="AN331" i="157"/>
  <c r="AO331" i="157"/>
  <c r="AQ331" i="157"/>
  <c r="AR331" i="157"/>
  <c r="AS331" i="157"/>
  <c r="AT331" i="157"/>
  <c r="E332" i="157"/>
  <c r="F332" i="157"/>
  <c r="G332" i="157"/>
  <c r="H332" i="157"/>
  <c r="I332" i="157"/>
  <c r="J332" i="157"/>
  <c r="K332" i="157"/>
  <c r="L332" i="157"/>
  <c r="M332" i="157"/>
  <c r="N332" i="157"/>
  <c r="O332" i="157"/>
  <c r="P332" i="157"/>
  <c r="Q332" i="157"/>
  <c r="R332" i="157"/>
  <c r="S332" i="157"/>
  <c r="T332" i="157"/>
  <c r="U332" i="157"/>
  <c r="V332" i="157"/>
  <c r="W332" i="157"/>
  <c r="X332" i="157"/>
  <c r="Y332" i="157"/>
  <c r="Z332" i="157"/>
  <c r="AA332" i="157"/>
  <c r="AB332" i="157"/>
  <c r="AC332" i="157"/>
  <c r="AD332" i="157"/>
  <c r="AE332" i="157"/>
  <c r="AF332" i="157"/>
  <c r="AG332" i="157"/>
  <c r="AH332" i="157"/>
  <c r="AI332" i="157"/>
  <c r="AJ332" i="157"/>
  <c r="AK332" i="157"/>
  <c r="AL332" i="157"/>
  <c r="AM332" i="157"/>
  <c r="AN332" i="157"/>
  <c r="AO332" i="157"/>
  <c r="AP332" i="157"/>
  <c r="AR332" i="157"/>
  <c r="AS332" i="157"/>
  <c r="AT332" i="157"/>
  <c r="E333" i="157"/>
  <c r="F333" i="157"/>
  <c r="G333" i="157"/>
  <c r="H333" i="157"/>
  <c r="I333" i="157"/>
  <c r="J333" i="157"/>
  <c r="K333" i="157"/>
  <c r="L333" i="157"/>
  <c r="M333" i="157"/>
  <c r="N333" i="157"/>
  <c r="O333" i="157"/>
  <c r="P333" i="157"/>
  <c r="Q333" i="157"/>
  <c r="R333" i="157"/>
  <c r="S333" i="157"/>
  <c r="T333" i="157"/>
  <c r="U333" i="157"/>
  <c r="V333" i="157"/>
  <c r="W333" i="157"/>
  <c r="X333" i="157"/>
  <c r="Y333" i="157"/>
  <c r="Z333" i="157"/>
  <c r="AA333" i="157"/>
  <c r="AB333" i="157"/>
  <c r="AC333" i="157"/>
  <c r="AD333" i="157"/>
  <c r="AE333" i="157"/>
  <c r="AF333" i="157"/>
  <c r="AG333" i="157"/>
  <c r="AH333" i="157"/>
  <c r="AI333" i="157"/>
  <c r="AJ333" i="157"/>
  <c r="AK333" i="157"/>
  <c r="AL333" i="157"/>
  <c r="AM333" i="157"/>
  <c r="AN333" i="157"/>
  <c r="AO333" i="157"/>
  <c r="AP333" i="157"/>
  <c r="AQ333" i="157"/>
  <c r="AS333" i="157"/>
  <c r="AT333" i="157"/>
  <c r="E334" i="157"/>
  <c r="F334" i="157"/>
  <c r="G334" i="157"/>
  <c r="H334" i="157"/>
  <c r="I334" i="157"/>
  <c r="J334" i="157"/>
  <c r="K334" i="157"/>
  <c r="L334" i="157"/>
  <c r="M334" i="157"/>
  <c r="N334" i="157"/>
  <c r="O334" i="157"/>
  <c r="P334" i="157"/>
  <c r="Q334" i="157"/>
  <c r="R334" i="157"/>
  <c r="S334" i="157"/>
  <c r="T334" i="157"/>
  <c r="U334" i="157"/>
  <c r="V334" i="157"/>
  <c r="W334" i="157"/>
  <c r="X334" i="157"/>
  <c r="Y334" i="157"/>
  <c r="Z334" i="157"/>
  <c r="AA334" i="157"/>
  <c r="AB334" i="157"/>
  <c r="AC334" i="157"/>
  <c r="AD334" i="157"/>
  <c r="AE334" i="157"/>
  <c r="AF334" i="157"/>
  <c r="AG334" i="157"/>
  <c r="AH334" i="157"/>
  <c r="AI334" i="157"/>
  <c r="AJ334" i="157"/>
  <c r="AK334" i="157"/>
  <c r="AL334" i="157"/>
  <c r="AM334" i="157"/>
  <c r="AN334" i="157"/>
  <c r="AO334" i="157"/>
  <c r="AP334" i="157"/>
  <c r="AQ334" i="157"/>
  <c r="AR334" i="157"/>
  <c r="AT334" i="157"/>
  <c r="E335" i="157"/>
  <c r="F335" i="157"/>
  <c r="G335" i="157"/>
  <c r="H335" i="157"/>
  <c r="I335" i="157"/>
  <c r="J335" i="157"/>
  <c r="K335" i="157"/>
  <c r="L335" i="157"/>
  <c r="M335" i="157"/>
  <c r="N335" i="157"/>
  <c r="O335" i="157"/>
  <c r="P335" i="157"/>
  <c r="Q335" i="157"/>
  <c r="R335" i="157"/>
  <c r="S335" i="157"/>
  <c r="T335" i="157"/>
  <c r="U335" i="157"/>
  <c r="V335" i="157"/>
  <c r="W335" i="157"/>
  <c r="X335" i="157"/>
  <c r="Y335" i="157"/>
  <c r="Z335" i="157"/>
  <c r="AA335" i="157"/>
  <c r="AB335" i="157"/>
  <c r="AC335" i="157"/>
  <c r="AD335" i="157"/>
  <c r="AE335" i="157"/>
  <c r="AF335" i="157"/>
  <c r="AG335" i="157"/>
  <c r="AH335" i="157"/>
  <c r="AI335" i="157"/>
  <c r="AJ335" i="157"/>
  <c r="AK335" i="157"/>
  <c r="AL335" i="157"/>
  <c r="AM335" i="157"/>
  <c r="AN335" i="157"/>
  <c r="AO335" i="157"/>
  <c r="AP335" i="157"/>
  <c r="AQ335" i="157"/>
  <c r="AR335" i="157"/>
  <c r="AS335" i="157"/>
  <c r="F294" i="157"/>
  <c r="G294" i="157"/>
  <c r="I294" i="157"/>
  <c r="J294" i="157"/>
  <c r="K294" i="157"/>
  <c r="L294" i="157"/>
  <c r="M294" i="157"/>
  <c r="N294" i="157"/>
  <c r="O294" i="157"/>
  <c r="P294" i="157"/>
  <c r="Q294" i="157"/>
  <c r="R294" i="157"/>
  <c r="S294" i="157"/>
  <c r="T294" i="157"/>
  <c r="U294" i="157"/>
  <c r="V294" i="157"/>
  <c r="W294" i="157"/>
  <c r="X294" i="157"/>
  <c r="Y294" i="157"/>
  <c r="Z294" i="157"/>
  <c r="AA294" i="157"/>
  <c r="AB294" i="157"/>
  <c r="AC294" i="157"/>
  <c r="AD294" i="157"/>
  <c r="AE294" i="157"/>
  <c r="AF294" i="157"/>
  <c r="AG294" i="157"/>
  <c r="AH294" i="157"/>
  <c r="AI294" i="157"/>
  <c r="AJ294" i="157"/>
  <c r="AK294" i="157"/>
  <c r="AL294" i="157"/>
  <c r="AM294" i="157"/>
  <c r="AN294" i="157"/>
  <c r="AO294" i="157"/>
  <c r="AP294" i="157"/>
  <c r="AQ294" i="157"/>
  <c r="AR294" i="157"/>
  <c r="AS294" i="157"/>
  <c r="AT294" i="157"/>
  <c r="L54" i="164"/>
  <c r="J54" i="164"/>
  <c r="I54" i="164"/>
  <c r="H54" i="164"/>
  <c r="G54" i="164"/>
  <c r="F54" i="164"/>
  <c r="E54" i="164"/>
  <c r="D54" i="164"/>
  <c r="L53" i="164"/>
  <c r="J53" i="164"/>
  <c r="I53" i="164"/>
  <c r="H53" i="164"/>
  <c r="G53" i="164"/>
  <c r="F53" i="164"/>
  <c r="E53" i="164"/>
  <c r="D53" i="164"/>
  <c r="D291" i="157" l="1"/>
  <c r="M68" i="91" l="1"/>
  <c r="L68" i="91"/>
  <c r="M66" i="91"/>
  <c r="L66" i="91"/>
  <c r="M65" i="91"/>
  <c r="L65" i="91"/>
  <c r="M64" i="91"/>
  <c r="L64" i="91"/>
  <c r="M62" i="91"/>
  <c r="L62" i="91"/>
  <c r="M60" i="91"/>
  <c r="L60" i="91"/>
  <c r="M58" i="91"/>
  <c r="L58" i="91"/>
  <c r="M57" i="91"/>
  <c r="L57" i="91"/>
  <c r="M56" i="91"/>
  <c r="L56" i="91"/>
  <c r="M55" i="91"/>
  <c r="L55" i="91"/>
  <c r="M54" i="91"/>
  <c r="L54" i="91"/>
  <c r="M53" i="91"/>
  <c r="L53" i="91"/>
  <c r="M52" i="91"/>
  <c r="L52" i="91"/>
  <c r="M51" i="91"/>
  <c r="L51" i="91"/>
  <c r="M50" i="91"/>
  <c r="L50" i="91"/>
  <c r="M49" i="91"/>
  <c r="L49" i="91"/>
  <c r="M48" i="91"/>
  <c r="L48" i="91"/>
  <c r="M47" i="91"/>
  <c r="L47" i="91"/>
  <c r="M46" i="91"/>
  <c r="L46" i="91"/>
  <c r="M45" i="91"/>
  <c r="L45" i="91"/>
  <c r="M44" i="91"/>
  <c r="L44" i="91"/>
  <c r="P37" i="91"/>
  <c r="P36" i="91"/>
  <c r="P35" i="91"/>
  <c r="P34" i="91"/>
  <c r="P33" i="91"/>
  <c r="O37" i="91"/>
  <c r="O36" i="91"/>
  <c r="O35" i="91"/>
  <c r="O34" i="91"/>
  <c r="O33" i="91"/>
  <c r="N37" i="91"/>
  <c r="N36" i="91"/>
  <c r="N35" i="91"/>
  <c r="N34" i="91"/>
  <c r="N33" i="91"/>
  <c r="M37" i="91"/>
  <c r="M36" i="91"/>
  <c r="M35" i="91"/>
  <c r="M34" i="91"/>
  <c r="M33" i="91"/>
  <c r="F30" i="72"/>
  <c r="F29" i="72"/>
  <c r="F28" i="72"/>
  <c r="F27" i="72"/>
  <c r="L20" i="91"/>
  <c r="P15" i="91"/>
  <c r="O13" i="91"/>
  <c r="N13" i="91"/>
  <c r="M13" i="91"/>
  <c r="L13" i="91"/>
  <c r="O12" i="91"/>
  <c r="N12" i="91"/>
  <c r="M12" i="91"/>
  <c r="L12" i="91"/>
  <c r="I39" i="91"/>
  <c r="I38" i="91"/>
  <c r="I37" i="91"/>
  <c r="I36" i="91"/>
  <c r="I31" i="91"/>
  <c r="F22" i="72" s="1"/>
  <c r="I28" i="91"/>
  <c r="I27" i="91"/>
  <c r="F21" i="72" s="1"/>
  <c r="I26" i="91"/>
  <c r="I25" i="91"/>
  <c r="F20" i="72" s="1"/>
  <c r="I24" i="91"/>
  <c r="I20" i="91"/>
  <c r="I19" i="91"/>
  <c r="F16" i="72" s="1"/>
  <c r="I18" i="91"/>
  <c r="F15" i="72" s="1"/>
  <c r="I17" i="91"/>
  <c r="I16" i="91"/>
  <c r="F14" i="72" s="1"/>
  <c r="I15" i="91"/>
  <c r="I14" i="91"/>
  <c r="F13" i="72" s="1"/>
  <c r="I13" i="91"/>
  <c r="F12" i="72" s="1"/>
  <c r="I10" i="91"/>
  <c r="C43" i="91"/>
  <c r="C42" i="91"/>
  <c r="C41" i="91"/>
  <c r="C37" i="91"/>
  <c r="C36" i="91"/>
  <c r="C35" i="91"/>
  <c r="C34" i="91"/>
  <c r="C33" i="91"/>
  <c r="C32" i="91"/>
  <c r="C31" i="91"/>
  <c r="C30" i="91"/>
  <c r="C26" i="91"/>
  <c r="C25" i="91"/>
  <c r="C24" i="91"/>
  <c r="C23" i="91"/>
  <c r="C22" i="91"/>
  <c r="C17" i="91"/>
  <c r="C16" i="91"/>
  <c r="C14" i="91"/>
  <c r="C12" i="91"/>
  <c r="C11" i="91"/>
  <c r="L63" i="165"/>
  <c r="L67" i="165" s="1"/>
  <c r="L69" i="165" s="1"/>
  <c r="C44" i="165"/>
  <c r="Q37" i="165"/>
  <c r="C38" i="165"/>
  <c r="Q36" i="165"/>
  <c r="Q35" i="165"/>
  <c r="Q34" i="165"/>
  <c r="Q33" i="165"/>
  <c r="C27" i="165"/>
  <c r="I21" i="165"/>
  <c r="C18" i="165"/>
  <c r="O14" i="165"/>
  <c r="N14" i="165"/>
  <c r="M14" i="165"/>
  <c r="L14" i="165"/>
  <c r="P13" i="165"/>
  <c r="C13" i="165"/>
  <c r="C15" i="165" s="1"/>
  <c r="C19" i="165" s="1"/>
  <c r="P12" i="165"/>
  <c r="A1" i="165" a="1"/>
  <c r="A1" i="165" s="1"/>
  <c r="J50" i="94"/>
  <c r="I50" i="94"/>
  <c r="H50" i="94"/>
  <c r="G50" i="94"/>
  <c r="F50" i="94"/>
  <c r="E50" i="94"/>
  <c r="D50" i="94"/>
  <c r="J49" i="94"/>
  <c r="I49" i="94"/>
  <c r="H49" i="94"/>
  <c r="G49" i="94"/>
  <c r="F49" i="94"/>
  <c r="E49" i="94"/>
  <c r="D49" i="94"/>
  <c r="J48" i="94"/>
  <c r="I48" i="94"/>
  <c r="H48" i="94"/>
  <c r="G48" i="94"/>
  <c r="F48" i="94"/>
  <c r="E48" i="94"/>
  <c r="D48" i="94"/>
  <c r="J47" i="94"/>
  <c r="I47" i="94"/>
  <c r="H47" i="94"/>
  <c r="G47" i="94"/>
  <c r="F47" i="94"/>
  <c r="E47" i="94"/>
  <c r="D47" i="94"/>
  <c r="J46" i="94"/>
  <c r="I46" i="94"/>
  <c r="H46" i="94"/>
  <c r="G46" i="94"/>
  <c r="F46" i="94"/>
  <c r="E46" i="94"/>
  <c r="D46" i="94"/>
  <c r="J45" i="94"/>
  <c r="I45" i="94"/>
  <c r="H45" i="94"/>
  <c r="G45" i="94"/>
  <c r="F45" i="94"/>
  <c r="E45" i="94"/>
  <c r="D45" i="94"/>
  <c r="J44" i="94"/>
  <c r="I44" i="94"/>
  <c r="H44" i="94"/>
  <c r="G44" i="94"/>
  <c r="F44" i="94"/>
  <c r="E44" i="94"/>
  <c r="D44" i="94"/>
  <c r="J43" i="94"/>
  <c r="I43" i="94"/>
  <c r="H43" i="94"/>
  <c r="G43" i="94"/>
  <c r="F43" i="94"/>
  <c r="E43" i="94"/>
  <c r="D43" i="94"/>
  <c r="J42" i="94"/>
  <c r="I42" i="94"/>
  <c r="H42" i="94"/>
  <c r="G42" i="94"/>
  <c r="F42" i="94"/>
  <c r="E42" i="94"/>
  <c r="D42" i="94"/>
  <c r="J41" i="94"/>
  <c r="I41" i="94"/>
  <c r="H41" i="94"/>
  <c r="G41" i="94"/>
  <c r="F41" i="94"/>
  <c r="E41" i="94"/>
  <c r="D41" i="94"/>
  <c r="J40" i="94"/>
  <c r="I40" i="94"/>
  <c r="H40" i="94"/>
  <c r="G40" i="94"/>
  <c r="F40" i="94"/>
  <c r="E40" i="94"/>
  <c r="D40" i="94"/>
  <c r="J39" i="94"/>
  <c r="I39" i="94"/>
  <c r="H39" i="94"/>
  <c r="G39" i="94"/>
  <c r="F39" i="94"/>
  <c r="E39" i="94"/>
  <c r="D39" i="94"/>
  <c r="J38" i="94"/>
  <c r="I38" i="94"/>
  <c r="H38" i="94"/>
  <c r="G38" i="94"/>
  <c r="F38" i="94"/>
  <c r="E38" i="94"/>
  <c r="D38" i="94"/>
  <c r="J37" i="94"/>
  <c r="I37" i="94"/>
  <c r="H37" i="94"/>
  <c r="G37" i="94"/>
  <c r="F37" i="94"/>
  <c r="E37" i="94"/>
  <c r="D37" i="94"/>
  <c r="J36" i="94"/>
  <c r="I36" i="94"/>
  <c r="H36" i="94"/>
  <c r="G36" i="94"/>
  <c r="F36" i="94"/>
  <c r="E36" i="94"/>
  <c r="D36" i="94"/>
  <c r="J18" i="94"/>
  <c r="I18" i="94"/>
  <c r="H18" i="94"/>
  <c r="G18" i="94"/>
  <c r="F18" i="94"/>
  <c r="E18" i="94"/>
  <c r="D18" i="94"/>
  <c r="J35" i="94"/>
  <c r="I35" i="94"/>
  <c r="H35" i="94"/>
  <c r="G35" i="94"/>
  <c r="F35" i="94"/>
  <c r="E35" i="94"/>
  <c r="D35" i="94"/>
  <c r="J34" i="94"/>
  <c r="I34" i="94"/>
  <c r="H34" i="94"/>
  <c r="G34" i="94"/>
  <c r="F34" i="94"/>
  <c r="E34" i="94"/>
  <c r="D34" i="94"/>
  <c r="J33" i="94"/>
  <c r="I33" i="94"/>
  <c r="H33" i="94"/>
  <c r="G33" i="94"/>
  <c r="F33" i="94"/>
  <c r="E33" i="94"/>
  <c r="D33" i="94"/>
  <c r="J32" i="94"/>
  <c r="I32" i="94"/>
  <c r="H32" i="94"/>
  <c r="G32" i="94"/>
  <c r="F32" i="94"/>
  <c r="E32" i="94"/>
  <c r="D32" i="94"/>
  <c r="J31" i="94"/>
  <c r="I31" i="94"/>
  <c r="H31" i="94"/>
  <c r="G31" i="94"/>
  <c r="F31" i="94"/>
  <c r="E31" i="94"/>
  <c r="D31" i="94"/>
  <c r="J30" i="94"/>
  <c r="I30" i="94"/>
  <c r="H30" i="94"/>
  <c r="G30" i="94"/>
  <c r="F30" i="94"/>
  <c r="E30" i="94"/>
  <c r="D30" i="94"/>
  <c r="J29" i="94"/>
  <c r="I29" i="94"/>
  <c r="H29" i="94"/>
  <c r="G29" i="94"/>
  <c r="F29" i="94"/>
  <c r="E29" i="94"/>
  <c r="D29" i="94"/>
  <c r="J28" i="94"/>
  <c r="I28" i="94"/>
  <c r="H28" i="94"/>
  <c r="G28" i="94"/>
  <c r="F28" i="94"/>
  <c r="E28" i="94"/>
  <c r="D28" i="94"/>
  <c r="J27" i="94"/>
  <c r="I27" i="94"/>
  <c r="H27" i="94"/>
  <c r="G27" i="94"/>
  <c r="F27" i="94"/>
  <c r="E27" i="94"/>
  <c r="D27" i="94"/>
  <c r="J26" i="94"/>
  <c r="I26" i="94"/>
  <c r="H26" i="94"/>
  <c r="G26" i="94"/>
  <c r="F26" i="94"/>
  <c r="E26" i="94"/>
  <c r="D26" i="94"/>
  <c r="J25" i="94"/>
  <c r="I25" i="94"/>
  <c r="H25" i="94"/>
  <c r="G25" i="94"/>
  <c r="F25" i="94"/>
  <c r="E25" i="94"/>
  <c r="D25" i="94"/>
  <c r="J24" i="94"/>
  <c r="I24" i="94"/>
  <c r="H24" i="94"/>
  <c r="G24" i="94"/>
  <c r="F24" i="94"/>
  <c r="E24" i="94"/>
  <c r="D24" i="94"/>
  <c r="J23" i="94"/>
  <c r="I23" i="94"/>
  <c r="H23" i="94"/>
  <c r="G23" i="94"/>
  <c r="F23" i="94"/>
  <c r="E23" i="94"/>
  <c r="D23" i="94"/>
  <c r="J22" i="94"/>
  <c r="I22" i="94"/>
  <c r="H22" i="94"/>
  <c r="G22" i="94"/>
  <c r="F22" i="94"/>
  <c r="E22" i="94"/>
  <c r="D22" i="94"/>
  <c r="J21" i="94"/>
  <c r="I21" i="94"/>
  <c r="H21" i="94"/>
  <c r="G21" i="94"/>
  <c r="F21" i="94"/>
  <c r="E21" i="94"/>
  <c r="D21" i="94"/>
  <c r="J20" i="94"/>
  <c r="I20" i="94"/>
  <c r="H20" i="94"/>
  <c r="G20" i="94"/>
  <c r="F20" i="94"/>
  <c r="E20" i="94"/>
  <c r="D20" i="94"/>
  <c r="J19" i="94"/>
  <c r="I19" i="94"/>
  <c r="H19" i="94"/>
  <c r="G19" i="94"/>
  <c r="F19" i="94"/>
  <c r="E19" i="94"/>
  <c r="D19" i="94"/>
  <c r="J17" i="94"/>
  <c r="I17" i="94"/>
  <c r="H17" i="94"/>
  <c r="G17" i="94"/>
  <c r="F17" i="94"/>
  <c r="E17" i="94"/>
  <c r="D17" i="94"/>
  <c r="J16" i="94"/>
  <c r="I16" i="94"/>
  <c r="H16" i="94"/>
  <c r="G16" i="94"/>
  <c r="F16" i="94"/>
  <c r="E16" i="94"/>
  <c r="D16" i="94"/>
  <c r="J15" i="94"/>
  <c r="I15" i="94"/>
  <c r="H15" i="94"/>
  <c r="G15" i="94"/>
  <c r="F15" i="94"/>
  <c r="E15" i="94"/>
  <c r="D15" i="94"/>
  <c r="J14" i="94"/>
  <c r="I14" i="94"/>
  <c r="H14" i="94"/>
  <c r="G14" i="94"/>
  <c r="F14" i="94"/>
  <c r="E14" i="94"/>
  <c r="D14" i="94"/>
  <c r="J13" i="94"/>
  <c r="I13" i="94"/>
  <c r="H13" i="94"/>
  <c r="G13" i="94"/>
  <c r="F13" i="94"/>
  <c r="E13" i="94"/>
  <c r="D13" i="94"/>
  <c r="J12" i="94"/>
  <c r="I12" i="94"/>
  <c r="H12" i="94"/>
  <c r="G12" i="94"/>
  <c r="F12" i="94"/>
  <c r="E12" i="94"/>
  <c r="D12" i="94"/>
  <c r="J11" i="94"/>
  <c r="I11" i="94"/>
  <c r="H11" i="94"/>
  <c r="G11" i="94"/>
  <c r="F11" i="94"/>
  <c r="E11" i="94"/>
  <c r="D11" i="94"/>
  <c r="J10" i="94"/>
  <c r="I10" i="94"/>
  <c r="H10" i="94"/>
  <c r="G10" i="94"/>
  <c r="F10" i="94"/>
  <c r="E10" i="94"/>
  <c r="D10" i="94"/>
  <c r="J9" i="94"/>
  <c r="I9" i="94"/>
  <c r="H9" i="94"/>
  <c r="G9" i="94"/>
  <c r="F9" i="94"/>
  <c r="E9" i="94"/>
  <c r="D9" i="94"/>
  <c r="J8" i="94"/>
  <c r="I8" i="94"/>
  <c r="H8" i="94"/>
  <c r="G8" i="94"/>
  <c r="F8" i="94"/>
  <c r="E8" i="94"/>
  <c r="D8" i="94"/>
  <c r="J7" i="94"/>
  <c r="I7" i="94"/>
  <c r="H7" i="94"/>
  <c r="G7" i="94"/>
  <c r="F7" i="94"/>
  <c r="E7" i="94"/>
  <c r="D7" i="94"/>
  <c r="L55" i="164"/>
  <c r="I55" i="164"/>
  <c r="U55" i="164" s="1"/>
  <c r="E55" i="164"/>
  <c r="Q55" i="164" s="1"/>
  <c r="J51" i="164"/>
  <c r="V50" i="164" s="1"/>
  <c r="I51" i="164"/>
  <c r="U51" i="164" s="1"/>
  <c r="H51" i="164"/>
  <c r="T50" i="164" s="1"/>
  <c r="G51" i="164"/>
  <c r="S51" i="164" s="1"/>
  <c r="F51" i="164"/>
  <c r="R51" i="164" s="1"/>
  <c r="E51" i="164"/>
  <c r="Q51" i="164" s="1"/>
  <c r="D51" i="164"/>
  <c r="P51" i="164" s="1"/>
  <c r="Q45" i="164"/>
  <c r="Q44" i="164"/>
  <c r="S41" i="164"/>
  <c r="Q41" i="164"/>
  <c r="Q40" i="164"/>
  <c r="Q39" i="164"/>
  <c r="S37" i="164"/>
  <c r="S36" i="164"/>
  <c r="Q36" i="164"/>
  <c r="Q18" i="164"/>
  <c r="Q35" i="164"/>
  <c r="R34" i="164"/>
  <c r="Q34" i="164"/>
  <c r="Q33" i="164"/>
  <c r="S32" i="164"/>
  <c r="R32" i="164"/>
  <c r="S31" i="164"/>
  <c r="R30" i="164"/>
  <c r="Q30" i="164"/>
  <c r="Q29" i="164"/>
  <c r="R28" i="164"/>
  <c r="Q28" i="164"/>
  <c r="Q27" i="164"/>
  <c r="Q26" i="164"/>
  <c r="S25" i="164"/>
  <c r="Q23" i="164"/>
  <c r="Q22" i="164"/>
  <c r="Q21" i="164"/>
  <c r="S20" i="164"/>
  <c r="Q20" i="164"/>
  <c r="S19" i="164"/>
  <c r="S17" i="164"/>
  <c r="Q17" i="164"/>
  <c r="Q16" i="164"/>
  <c r="Q15" i="164"/>
  <c r="Q14" i="164"/>
  <c r="Q13" i="164"/>
  <c r="Q12" i="164"/>
  <c r="S11" i="164"/>
  <c r="Q10" i="164"/>
  <c r="Q9" i="164"/>
  <c r="Q8" i="164"/>
  <c r="B8" i="164"/>
  <c r="B9" i="164" s="1"/>
  <c r="B10" i="164" s="1"/>
  <c r="B11" i="164" s="1"/>
  <c r="B12" i="164" s="1"/>
  <c r="B13" i="164" s="1"/>
  <c r="B14" i="164" s="1"/>
  <c r="B15" i="164" s="1"/>
  <c r="B16" i="164" s="1"/>
  <c r="B17" i="164" s="1"/>
  <c r="B18" i="164" s="1"/>
  <c r="B19" i="164" s="1"/>
  <c r="B20" i="164" s="1"/>
  <c r="B21" i="164" s="1"/>
  <c r="B22" i="164" s="1"/>
  <c r="B23" i="164" s="1"/>
  <c r="B24" i="164" s="1"/>
  <c r="B25" i="164" s="1"/>
  <c r="B26" i="164" s="1"/>
  <c r="B27" i="164" s="1"/>
  <c r="B28" i="164" s="1"/>
  <c r="B29" i="164" s="1"/>
  <c r="B30" i="164" s="1"/>
  <c r="B31" i="164" s="1"/>
  <c r="B32" i="164" s="1"/>
  <c r="B33" i="164" s="1"/>
  <c r="B34" i="164" s="1"/>
  <c r="B35" i="164" s="1"/>
  <c r="B36" i="164" s="1"/>
  <c r="B37" i="164" s="1"/>
  <c r="B38" i="164" s="1"/>
  <c r="B39" i="164" s="1"/>
  <c r="B40" i="164" s="1"/>
  <c r="B41" i="164" s="1"/>
  <c r="B42" i="164" s="1"/>
  <c r="B43" i="164" s="1"/>
  <c r="B44" i="164" s="1"/>
  <c r="B45" i="164" s="1"/>
  <c r="B46" i="164" s="1"/>
  <c r="B47" i="164" s="1"/>
  <c r="B48" i="164" s="1"/>
  <c r="B49" i="164" s="1"/>
  <c r="B50" i="164" s="1"/>
  <c r="S7" i="164"/>
  <c r="Q7" i="164"/>
  <c r="V5" i="164"/>
  <c r="U5" i="164"/>
  <c r="T5" i="164"/>
  <c r="S5" i="164"/>
  <c r="R5" i="164"/>
  <c r="Q5" i="164"/>
  <c r="P5" i="164"/>
  <c r="A1" i="164" a="1"/>
  <c r="A1" i="164" s="1"/>
  <c r="J51" i="124"/>
  <c r="I51" i="124"/>
  <c r="H51" i="124"/>
  <c r="G51" i="124"/>
  <c r="F51" i="124"/>
  <c r="E51" i="124"/>
  <c r="D51" i="124"/>
  <c r="L50" i="124"/>
  <c r="K50" i="124"/>
  <c r="J50" i="124"/>
  <c r="I50" i="124"/>
  <c r="H50" i="124"/>
  <c r="G50" i="124"/>
  <c r="F50" i="124"/>
  <c r="E50" i="124"/>
  <c r="D50" i="124"/>
  <c r="L49" i="124"/>
  <c r="K49" i="124"/>
  <c r="J49" i="124"/>
  <c r="I49" i="124"/>
  <c r="H49" i="124"/>
  <c r="G49" i="124"/>
  <c r="F49" i="124"/>
  <c r="E49" i="124"/>
  <c r="D49" i="124"/>
  <c r="L48" i="124"/>
  <c r="K48" i="124"/>
  <c r="J48" i="124"/>
  <c r="I48" i="124"/>
  <c r="H48" i="124"/>
  <c r="G48" i="124"/>
  <c r="F48" i="124"/>
  <c r="E48" i="124"/>
  <c r="D48" i="124"/>
  <c r="L47" i="124"/>
  <c r="K47" i="124"/>
  <c r="J47" i="124"/>
  <c r="I47" i="124"/>
  <c r="H47" i="124"/>
  <c r="G47" i="124"/>
  <c r="F47" i="124"/>
  <c r="E47" i="124"/>
  <c r="D47" i="124"/>
  <c r="L46" i="124"/>
  <c r="K46" i="124"/>
  <c r="J46" i="124"/>
  <c r="I46" i="124"/>
  <c r="H46" i="124"/>
  <c r="G46" i="124"/>
  <c r="F46" i="124"/>
  <c r="E46" i="124"/>
  <c r="D46" i="124"/>
  <c r="L45" i="124"/>
  <c r="K45" i="124"/>
  <c r="J45" i="124"/>
  <c r="I45" i="124"/>
  <c r="H45" i="124"/>
  <c r="G45" i="124"/>
  <c r="F45" i="124"/>
  <c r="E45" i="124"/>
  <c r="D45" i="124"/>
  <c r="L44" i="124"/>
  <c r="K44" i="124"/>
  <c r="J44" i="124"/>
  <c r="I44" i="124"/>
  <c r="H44" i="124"/>
  <c r="G44" i="124"/>
  <c r="F44" i="124"/>
  <c r="E44" i="124"/>
  <c r="D44" i="124"/>
  <c r="L43" i="124"/>
  <c r="K43" i="124"/>
  <c r="J43" i="124"/>
  <c r="I43" i="124"/>
  <c r="H43" i="124"/>
  <c r="G43" i="124"/>
  <c r="F43" i="124"/>
  <c r="E43" i="124"/>
  <c r="D43" i="124"/>
  <c r="L42" i="124"/>
  <c r="K42" i="124"/>
  <c r="J42" i="124"/>
  <c r="I42" i="124"/>
  <c r="H42" i="124"/>
  <c r="G42" i="124"/>
  <c r="F42" i="124"/>
  <c r="E42" i="124"/>
  <c r="D42" i="124"/>
  <c r="L41" i="124"/>
  <c r="K41" i="124"/>
  <c r="J41" i="124"/>
  <c r="I41" i="124"/>
  <c r="H41" i="124"/>
  <c r="G41" i="124"/>
  <c r="F41" i="124"/>
  <c r="E41" i="124"/>
  <c r="D41" i="124"/>
  <c r="L40" i="124"/>
  <c r="K40" i="124"/>
  <c r="J40" i="124"/>
  <c r="I40" i="124"/>
  <c r="H40" i="124"/>
  <c r="G40" i="124"/>
  <c r="F40" i="124"/>
  <c r="E40" i="124"/>
  <c r="D40" i="124"/>
  <c r="L39" i="124"/>
  <c r="K39" i="124"/>
  <c r="J39" i="124"/>
  <c r="I39" i="124"/>
  <c r="H39" i="124"/>
  <c r="G39" i="124"/>
  <c r="F39" i="124"/>
  <c r="E39" i="124"/>
  <c r="D39" i="124"/>
  <c r="L38" i="124"/>
  <c r="K38" i="124"/>
  <c r="J38" i="124"/>
  <c r="I38" i="124"/>
  <c r="H38" i="124"/>
  <c r="G38" i="124"/>
  <c r="F38" i="124"/>
  <c r="E38" i="124"/>
  <c r="D38" i="124"/>
  <c r="L37" i="124"/>
  <c r="K37" i="124"/>
  <c r="J37" i="124"/>
  <c r="I37" i="124"/>
  <c r="H37" i="124"/>
  <c r="G37" i="124"/>
  <c r="F37" i="124"/>
  <c r="E37" i="124"/>
  <c r="D37" i="124"/>
  <c r="L36" i="124"/>
  <c r="K36" i="124"/>
  <c r="J36" i="124"/>
  <c r="I36" i="124"/>
  <c r="H36" i="124"/>
  <c r="G36" i="124"/>
  <c r="F36" i="124"/>
  <c r="E36" i="124"/>
  <c r="D36" i="124"/>
  <c r="L35" i="124"/>
  <c r="K35" i="124"/>
  <c r="J35" i="124"/>
  <c r="I35" i="124"/>
  <c r="H35" i="124"/>
  <c r="G35" i="124"/>
  <c r="F35" i="124"/>
  <c r="E35" i="124"/>
  <c r="D35" i="124"/>
  <c r="L34" i="124"/>
  <c r="K34" i="124"/>
  <c r="J34" i="124"/>
  <c r="I34" i="124"/>
  <c r="H34" i="124"/>
  <c r="G34" i="124"/>
  <c r="F34" i="124"/>
  <c r="E34" i="124"/>
  <c r="D34" i="124"/>
  <c r="L33" i="124"/>
  <c r="K33" i="124"/>
  <c r="J33" i="124"/>
  <c r="I33" i="124"/>
  <c r="H33" i="124"/>
  <c r="G33" i="124"/>
  <c r="F33" i="124"/>
  <c r="E33" i="124"/>
  <c r="D33" i="124"/>
  <c r="L32" i="124"/>
  <c r="K32" i="124"/>
  <c r="J32" i="124"/>
  <c r="I32" i="124"/>
  <c r="H32" i="124"/>
  <c r="G32" i="124"/>
  <c r="F32" i="124"/>
  <c r="E32" i="124"/>
  <c r="D32" i="124"/>
  <c r="L31" i="124"/>
  <c r="K31" i="124"/>
  <c r="J31" i="124"/>
  <c r="I31" i="124"/>
  <c r="H31" i="124"/>
  <c r="G31" i="124"/>
  <c r="F31" i="124"/>
  <c r="E31" i="124"/>
  <c r="D31" i="124"/>
  <c r="L30" i="124"/>
  <c r="K30" i="124"/>
  <c r="J30" i="124"/>
  <c r="I30" i="124"/>
  <c r="H30" i="124"/>
  <c r="G30" i="124"/>
  <c r="F30" i="124"/>
  <c r="E30" i="124"/>
  <c r="D30" i="124"/>
  <c r="L29" i="124"/>
  <c r="K29" i="124"/>
  <c r="J29" i="124"/>
  <c r="I29" i="124"/>
  <c r="H29" i="124"/>
  <c r="G29" i="124"/>
  <c r="F29" i="124"/>
  <c r="E29" i="124"/>
  <c r="D29" i="124"/>
  <c r="L28" i="124"/>
  <c r="K28" i="124"/>
  <c r="J28" i="124"/>
  <c r="I28" i="124"/>
  <c r="H28" i="124"/>
  <c r="G28" i="124"/>
  <c r="F28" i="124"/>
  <c r="E28" i="124"/>
  <c r="D28" i="124"/>
  <c r="L27" i="124"/>
  <c r="K27" i="124"/>
  <c r="J27" i="124"/>
  <c r="I27" i="124"/>
  <c r="H27" i="124"/>
  <c r="G27" i="124"/>
  <c r="F27" i="124"/>
  <c r="E27" i="124"/>
  <c r="D27" i="124"/>
  <c r="L26" i="124"/>
  <c r="K26" i="124"/>
  <c r="J26" i="124"/>
  <c r="I26" i="124"/>
  <c r="H26" i="124"/>
  <c r="G26" i="124"/>
  <c r="F26" i="124"/>
  <c r="E26" i="124"/>
  <c r="D26" i="124"/>
  <c r="L25" i="124"/>
  <c r="K25" i="124"/>
  <c r="J25" i="124"/>
  <c r="I25" i="124"/>
  <c r="H25" i="124"/>
  <c r="G25" i="124"/>
  <c r="F25" i="124"/>
  <c r="E25" i="124"/>
  <c r="D25" i="124"/>
  <c r="L24" i="124"/>
  <c r="K24" i="124"/>
  <c r="J24" i="124"/>
  <c r="I24" i="124"/>
  <c r="H24" i="124"/>
  <c r="G24" i="124"/>
  <c r="F24" i="124"/>
  <c r="E24" i="124"/>
  <c r="D24" i="124"/>
  <c r="L23" i="124"/>
  <c r="K23" i="124"/>
  <c r="J23" i="124"/>
  <c r="I23" i="124"/>
  <c r="H23" i="124"/>
  <c r="G23" i="124"/>
  <c r="F23" i="124"/>
  <c r="E23" i="124"/>
  <c r="D23" i="124"/>
  <c r="L22" i="124"/>
  <c r="K22" i="124"/>
  <c r="J22" i="124"/>
  <c r="I22" i="124"/>
  <c r="H22" i="124"/>
  <c r="G22" i="124"/>
  <c r="F22" i="124"/>
  <c r="E22" i="124"/>
  <c r="D22" i="124"/>
  <c r="L21" i="124"/>
  <c r="K21" i="124"/>
  <c r="J21" i="124"/>
  <c r="I21" i="124"/>
  <c r="H21" i="124"/>
  <c r="G21" i="124"/>
  <c r="F21" i="124"/>
  <c r="E21" i="124"/>
  <c r="D21" i="124"/>
  <c r="L20" i="124"/>
  <c r="K20" i="124"/>
  <c r="J20" i="124"/>
  <c r="I20" i="124"/>
  <c r="H20" i="124"/>
  <c r="G20" i="124"/>
  <c r="F20" i="124"/>
  <c r="E20" i="124"/>
  <c r="D20" i="124"/>
  <c r="L19" i="124"/>
  <c r="K19" i="124"/>
  <c r="J19" i="124"/>
  <c r="I19" i="124"/>
  <c r="H19" i="124"/>
  <c r="G19" i="124"/>
  <c r="F19" i="124"/>
  <c r="E19" i="124"/>
  <c r="D19" i="124"/>
  <c r="L18" i="124"/>
  <c r="K18" i="124"/>
  <c r="J18" i="124"/>
  <c r="I18" i="124"/>
  <c r="H18" i="124"/>
  <c r="G18" i="124"/>
  <c r="F18" i="124"/>
  <c r="E18" i="124"/>
  <c r="D18" i="124"/>
  <c r="L17" i="124"/>
  <c r="K17" i="124"/>
  <c r="J17" i="124"/>
  <c r="I17" i="124"/>
  <c r="H17" i="124"/>
  <c r="G17" i="124"/>
  <c r="F17" i="124"/>
  <c r="E17" i="124"/>
  <c r="D17" i="124"/>
  <c r="L16" i="124"/>
  <c r="K16" i="124"/>
  <c r="J16" i="124"/>
  <c r="I16" i="124"/>
  <c r="H16" i="124"/>
  <c r="G16" i="124"/>
  <c r="F16" i="124"/>
  <c r="E16" i="124"/>
  <c r="D16" i="124"/>
  <c r="L15" i="124"/>
  <c r="K15" i="124"/>
  <c r="J15" i="124"/>
  <c r="I15" i="124"/>
  <c r="H15" i="124"/>
  <c r="G15" i="124"/>
  <c r="F15" i="124"/>
  <c r="E15" i="124"/>
  <c r="D15" i="124"/>
  <c r="L14" i="124"/>
  <c r="K14" i="124"/>
  <c r="J14" i="124"/>
  <c r="I14" i="124"/>
  <c r="H14" i="124"/>
  <c r="G14" i="124"/>
  <c r="F14" i="124"/>
  <c r="E14" i="124"/>
  <c r="D14" i="124"/>
  <c r="L13" i="124"/>
  <c r="K13" i="124"/>
  <c r="J13" i="124"/>
  <c r="I13" i="124"/>
  <c r="H13" i="124"/>
  <c r="G13" i="124"/>
  <c r="F13" i="124"/>
  <c r="E13" i="124"/>
  <c r="D13" i="124"/>
  <c r="L12" i="124"/>
  <c r="K12" i="124"/>
  <c r="J12" i="124"/>
  <c r="I12" i="124"/>
  <c r="H12" i="124"/>
  <c r="G12" i="124"/>
  <c r="F12" i="124"/>
  <c r="E12" i="124"/>
  <c r="D12" i="124"/>
  <c r="L11" i="124"/>
  <c r="K11" i="124"/>
  <c r="J11" i="124"/>
  <c r="I11" i="124"/>
  <c r="H11" i="124"/>
  <c r="G11" i="124"/>
  <c r="F11" i="124"/>
  <c r="E11" i="124"/>
  <c r="D11" i="124"/>
  <c r="L10" i="124"/>
  <c r="K10" i="124"/>
  <c r="J10" i="124"/>
  <c r="I10" i="124"/>
  <c r="H10" i="124"/>
  <c r="G10" i="124"/>
  <c r="F10" i="124"/>
  <c r="E10" i="124"/>
  <c r="D10" i="124"/>
  <c r="L9" i="124"/>
  <c r="K9" i="124"/>
  <c r="J9" i="124"/>
  <c r="I9" i="124"/>
  <c r="H9" i="124"/>
  <c r="G9" i="124"/>
  <c r="F9" i="124"/>
  <c r="E9" i="124"/>
  <c r="D9" i="124"/>
  <c r="L8" i="124"/>
  <c r="K8" i="124"/>
  <c r="J8" i="124"/>
  <c r="I8" i="124"/>
  <c r="H8" i="124"/>
  <c r="G8" i="124"/>
  <c r="F8" i="124"/>
  <c r="E8" i="124"/>
  <c r="D8" i="124"/>
  <c r="L7" i="124"/>
  <c r="K7" i="124"/>
  <c r="J7" i="124"/>
  <c r="I7" i="124"/>
  <c r="H7" i="124"/>
  <c r="G7" i="124"/>
  <c r="F7" i="124"/>
  <c r="E7" i="124"/>
  <c r="D7" i="124"/>
  <c r="AH51" i="162"/>
  <c r="AG51" i="162"/>
  <c r="AF51" i="162"/>
  <c r="AE51" i="162"/>
  <c r="AD51" i="162"/>
  <c r="AC51" i="162"/>
  <c r="AB51" i="162"/>
  <c r="AA51" i="162"/>
  <c r="Z51" i="162"/>
  <c r="L51" i="162"/>
  <c r="W50" i="162" s="1"/>
  <c r="K51" i="162"/>
  <c r="K51" i="124" s="1"/>
  <c r="V50" i="162"/>
  <c r="U50" i="162"/>
  <c r="T50" i="162"/>
  <c r="S50" i="162"/>
  <c r="R50" i="162"/>
  <c r="Q50" i="162"/>
  <c r="P50" i="162"/>
  <c r="O50" i="162"/>
  <c r="V49" i="162"/>
  <c r="U49" i="162"/>
  <c r="T49" i="162"/>
  <c r="S49" i="162"/>
  <c r="R49" i="162"/>
  <c r="Q49" i="162"/>
  <c r="P49" i="162"/>
  <c r="O49" i="162"/>
  <c r="W48" i="162"/>
  <c r="U48" i="162"/>
  <c r="T48" i="162"/>
  <c r="S48" i="162"/>
  <c r="R48" i="162"/>
  <c r="Q48" i="162"/>
  <c r="P48" i="162"/>
  <c r="O48" i="162"/>
  <c r="U47" i="162"/>
  <c r="T47" i="162"/>
  <c r="S47" i="162"/>
  <c r="R47" i="162"/>
  <c r="Q47" i="162"/>
  <c r="P47" i="162"/>
  <c r="O47" i="162"/>
  <c r="U46" i="162"/>
  <c r="T46" i="162"/>
  <c r="S46" i="162"/>
  <c r="R46" i="162"/>
  <c r="Q46" i="162"/>
  <c r="P46" i="162"/>
  <c r="O46" i="162"/>
  <c r="U45" i="162"/>
  <c r="T45" i="162"/>
  <c r="S45" i="162"/>
  <c r="R45" i="162"/>
  <c r="Q45" i="162"/>
  <c r="P45" i="162"/>
  <c r="O45" i="162"/>
  <c r="U44" i="162"/>
  <c r="T44" i="162"/>
  <c r="S44" i="162"/>
  <c r="R44" i="162"/>
  <c r="Q44" i="162"/>
  <c r="P44" i="162"/>
  <c r="O44" i="162"/>
  <c r="U43" i="162"/>
  <c r="T43" i="162"/>
  <c r="S43" i="162"/>
  <c r="R43" i="162"/>
  <c r="Q43" i="162"/>
  <c r="P43" i="162"/>
  <c r="O43" i="162"/>
  <c r="U42" i="162"/>
  <c r="T42" i="162"/>
  <c r="S42" i="162"/>
  <c r="R42" i="162"/>
  <c r="Q42" i="162"/>
  <c r="P42" i="162"/>
  <c r="O42" i="162"/>
  <c r="U41" i="162"/>
  <c r="T41" i="162"/>
  <c r="S41" i="162"/>
  <c r="R41" i="162"/>
  <c r="Q41" i="162"/>
  <c r="P41" i="162"/>
  <c r="O41" i="162"/>
  <c r="U40" i="162"/>
  <c r="T40" i="162"/>
  <c r="S40" i="162"/>
  <c r="R40" i="162"/>
  <c r="Q40" i="162"/>
  <c r="P40" i="162"/>
  <c r="O40" i="162"/>
  <c r="V39" i="162"/>
  <c r="U39" i="162"/>
  <c r="T39" i="162"/>
  <c r="S39" i="162"/>
  <c r="R39" i="162"/>
  <c r="Q39" i="162"/>
  <c r="P39" i="162"/>
  <c r="O39" i="162"/>
  <c r="V38" i="162"/>
  <c r="U38" i="162"/>
  <c r="T38" i="162"/>
  <c r="S38" i="162"/>
  <c r="R38" i="162"/>
  <c r="Q38" i="162"/>
  <c r="P38" i="162"/>
  <c r="O38" i="162"/>
  <c r="V37" i="162"/>
  <c r="U37" i="162"/>
  <c r="T37" i="162"/>
  <c r="S37" i="162"/>
  <c r="R37" i="162"/>
  <c r="Q37" i="162"/>
  <c r="P37" i="162"/>
  <c r="O37" i="162"/>
  <c r="W36" i="162"/>
  <c r="V36" i="162"/>
  <c r="U36" i="162"/>
  <c r="T36" i="162"/>
  <c r="S36" i="162"/>
  <c r="R36" i="162"/>
  <c r="Q36" i="162"/>
  <c r="P36" i="162"/>
  <c r="O36" i="162"/>
  <c r="V35" i="162"/>
  <c r="U35" i="162"/>
  <c r="T35" i="162"/>
  <c r="S35" i="162"/>
  <c r="R35" i="162"/>
  <c r="Q35" i="162"/>
  <c r="P35" i="162"/>
  <c r="O35" i="162"/>
  <c r="V34" i="162"/>
  <c r="U34" i="162"/>
  <c r="T34" i="162"/>
  <c r="S34" i="162"/>
  <c r="R34" i="162"/>
  <c r="Q34" i="162"/>
  <c r="P34" i="162"/>
  <c r="O34" i="162"/>
  <c r="V33" i="162"/>
  <c r="U33" i="162"/>
  <c r="T33" i="162"/>
  <c r="S33" i="162"/>
  <c r="R33" i="162"/>
  <c r="Q33" i="162"/>
  <c r="P33" i="162"/>
  <c r="O33" i="162"/>
  <c r="W32" i="162"/>
  <c r="U32" i="162"/>
  <c r="T32" i="162"/>
  <c r="S32" i="162"/>
  <c r="R32" i="162"/>
  <c r="Q32" i="162"/>
  <c r="P32" i="162"/>
  <c r="O32" i="162"/>
  <c r="U31" i="162"/>
  <c r="T31" i="162"/>
  <c r="S31" i="162"/>
  <c r="R31" i="162"/>
  <c r="Q31" i="162"/>
  <c r="P31" i="162"/>
  <c r="O31" i="162"/>
  <c r="U30" i="162"/>
  <c r="T30" i="162"/>
  <c r="S30" i="162"/>
  <c r="R30" i="162"/>
  <c r="Q30" i="162"/>
  <c r="P30" i="162"/>
  <c r="O30" i="162"/>
  <c r="U29" i="162"/>
  <c r="T29" i="162"/>
  <c r="S29" i="162"/>
  <c r="R29" i="162"/>
  <c r="Q29" i="162"/>
  <c r="P29" i="162"/>
  <c r="O29" i="162"/>
  <c r="U28" i="162"/>
  <c r="T28" i="162"/>
  <c r="S28" i="162"/>
  <c r="R28" i="162"/>
  <c r="Q28" i="162"/>
  <c r="P28" i="162"/>
  <c r="O28" i="162"/>
  <c r="U27" i="162"/>
  <c r="T27" i="162"/>
  <c r="S27" i="162"/>
  <c r="R27" i="162"/>
  <c r="Q27" i="162"/>
  <c r="P27" i="162"/>
  <c r="O27" i="162"/>
  <c r="U26" i="162"/>
  <c r="T26" i="162"/>
  <c r="S26" i="162"/>
  <c r="R26" i="162"/>
  <c r="Q26" i="162"/>
  <c r="P26" i="162"/>
  <c r="O26" i="162"/>
  <c r="U25" i="162"/>
  <c r="T25" i="162"/>
  <c r="S25" i="162"/>
  <c r="R25" i="162"/>
  <c r="Q25" i="162"/>
  <c r="P25" i="162"/>
  <c r="O25" i="162"/>
  <c r="U24" i="162"/>
  <c r="T24" i="162"/>
  <c r="S24" i="162"/>
  <c r="R24" i="162"/>
  <c r="Q24" i="162"/>
  <c r="P24" i="162"/>
  <c r="O24" i="162"/>
  <c r="V23" i="162"/>
  <c r="U23" i="162"/>
  <c r="T23" i="162"/>
  <c r="S23" i="162"/>
  <c r="R23" i="162"/>
  <c r="Q23" i="162"/>
  <c r="P23" i="162"/>
  <c r="O23" i="162"/>
  <c r="V22" i="162"/>
  <c r="U22" i="162"/>
  <c r="T22" i="162"/>
  <c r="S22" i="162"/>
  <c r="R22" i="162"/>
  <c r="Q22" i="162"/>
  <c r="P22" i="162"/>
  <c r="O22" i="162"/>
  <c r="V21" i="162"/>
  <c r="U21" i="162"/>
  <c r="T21" i="162"/>
  <c r="S21" i="162"/>
  <c r="R21" i="162"/>
  <c r="Q21" i="162"/>
  <c r="P21" i="162"/>
  <c r="O21" i="162"/>
  <c r="W20" i="162"/>
  <c r="V20" i="162"/>
  <c r="U20" i="162"/>
  <c r="T20" i="162"/>
  <c r="S20" i="162"/>
  <c r="R20" i="162"/>
  <c r="Q20" i="162"/>
  <c r="P20" i="162"/>
  <c r="O20" i="162"/>
  <c r="V19" i="162"/>
  <c r="U19" i="162"/>
  <c r="T19" i="162"/>
  <c r="S19" i="162"/>
  <c r="R19" i="162"/>
  <c r="Q19" i="162"/>
  <c r="P19" i="162"/>
  <c r="O19" i="162"/>
  <c r="V18" i="162"/>
  <c r="U18" i="162"/>
  <c r="T18" i="162"/>
  <c r="S18" i="162"/>
  <c r="R18" i="162"/>
  <c r="Q18" i="162"/>
  <c r="P18" i="162"/>
  <c r="O18" i="162"/>
  <c r="V17" i="162"/>
  <c r="U17" i="162"/>
  <c r="T17" i="162"/>
  <c r="S17" i="162"/>
  <c r="R17" i="162"/>
  <c r="Q17" i="162"/>
  <c r="P17" i="162"/>
  <c r="O17" i="162"/>
  <c r="W16" i="162"/>
  <c r="U16" i="162"/>
  <c r="T16" i="162"/>
  <c r="S16" i="162"/>
  <c r="R16" i="162"/>
  <c r="Q16" i="162"/>
  <c r="P16" i="162"/>
  <c r="O16" i="162"/>
  <c r="U15" i="162"/>
  <c r="T15" i="162"/>
  <c r="S15" i="162"/>
  <c r="R15" i="162"/>
  <c r="Q15" i="162"/>
  <c r="P15" i="162"/>
  <c r="O15" i="162"/>
  <c r="U14" i="162"/>
  <c r="T14" i="162"/>
  <c r="S14" i="162"/>
  <c r="R14" i="162"/>
  <c r="Q14" i="162"/>
  <c r="P14" i="162"/>
  <c r="O14" i="162"/>
  <c r="U13" i="162"/>
  <c r="T13" i="162"/>
  <c r="S13" i="162"/>
  <c r="R13" i="162"/>
  <c r="Q13" i="162"/>
  <c r="P13" i="162"/>
  <c r="O13" i="162"/>
  <c r="U12" i="162"/>
  <c r="T12" i="162"/>
  <c r="S12" i="162"/>
  <c r="R12" i="162"/>
  <c r="Q12" i="162"/>
  <c r="P12" i="162"/>
  <c r="O12" i="162"/>
  <c r="U11" i="162"/>
  <c r="T11" i="162"/>
  <c r="S11" i="162"/>
  <c r="R11" i="162"/>
  <c r="Q11" i="162"/>
  <c r="P11" i="162"/>
  <c r="O11" i="162"/>
  <c r="U10" i="162"/>
  <c r="T10" i="162"/>
  <c r="S10" i="162"/>
  <c r="R10" i="162"/>
  <c r="Q10" i="162"/>
  <c r="P10" i="162"/>
  <c r="O10" i="162"/>
  <c r="U9" i="162"/>
  <c r="T9" i="162"/>
  <c r="S9" i="162"/>
  <c r="R9" i="162"/>
  <c r="Q9" i="162"/>
  <c r="P9" i="162"/>
  <c r="O9" i="162"/>
  <c r="U8" i="162"/>
  <c r="T8" i="162"/>
  <c r="S8" i="162"/>
  <c r="R8" i="162"/>
  <c r="Q8" i="162"/>
  <c r="P8" i="162"/>
  <c r="O8" i="162"/>
  <c r="B8" i="162"/>
  <c r="B9" i="162" s="1"/>
  <c r="B10" i="162" s="1"/>
  <c r="B11" i="162" s="1"/>
  <c r="B12" i="162" s="1"/>
  <c r="B13" i="162" s="1"/>
  <c r="B14" i="162" s="1"/>
  <c r="B15" i="162" s="1"/>
  <c r="B16" i="162" s="1"/>
  <c r="B17" i="162" s="1"/>
  <c r="B18" i="162" s="1"/>
  <c r="B19" i="162" s="1"/>
  <c r="B20" i="162" s="1"/>
  <c r="B21" i="162" s="1"/>
  <c r="B22" i="162" s="1"/>
  <c r="B23" i="162" s="1"/>
  <c r="B24" i="162" s="1"/>
  <c r="B25" i="162" s="1"/>
  <c r="B26" i="162" s="1"/>
  <c r="B27" i="162" s="1"/>
  <c r="B28" i="162" s="1"/>
  <c r="B29" i="162" s="1"/>
  <c r="B30" i="162" s="1"/>
  <c r="B31" i="162" s="1"/>
  <c r="B32" i="162" s="1"/>
  <c r="B33" i="162" s="1"/>
  <c r="B34" i="162" s="1"/>
  <c r="B35" i="162" s="1"/>
  <c r="B36" i="162" s="1"/>
  <c r="B37" i="162" s="1"/>
  <c r="B38" i="162" s="1"/>
  <c r="B39" i="162" s="1"/>
  <c r="B40" i="162" s="1"/>
  <c r="B41" i="162" s="1"/>
  <c r="B42" i="162" s="1"/>
  <c r="B43" i="162" s="1"/>
  <c r="B44" i="162" s="1"/>
  <c r="B45" i="162" s="1"/>
  <c r="B46" i="162" s="1"/>
  <c r="B47" i="162" s="1"/>
  <c r="B48" i="162" s="1"/>
  <c r="B49" i="162" s="1"/>
  <c r="B50" i="162" s="1"/>
  <c r="W7" i="162"/>
  <c r="V7" i="162"/>
  <c r="U7" i="162"/>
  <c r="T7" i="162"/>
  <c r="S7" i="162"/>
  <c r="R7" i="162"/>
  <c r="Q7" i="162"/>
  <c r="P7" i="162"/>
  <c r="O7" i="162"/>
  <c r="Z5" i="162"/>
  <c r="O5" i="162"/>
  <c r="D5" i="162"/>
  <c r="AA2" i="162"/>
  <c r="AA5" i="162" s="1"/>
  <c r="P2" i="162"/>
  <c r="P5" i="162" s="1"/>
  <c r="E2" i="162"/>
  <c r="E5" i="162" s="1"/>
  <c r="A1" i="162" a="1"/>
  <c r="A1" i="162" s="1"/>
  <c r="Q46" i="164" l="1"/>
  <c r="U14" i="164"/>
  <c r="U22" i="164"/>
  <c r="Q50" i="164"/>
  <c r="Q42" i="164"/>
  <c r="F26" i="72"/>
  <c r="L27" i="91"/>
  <c r="G53" i="94"/>
  <c r="P14" i="165"/>
  <c r="P16" i="165" s="1"/>
  <c r="I33" i="165"/>
  <c r="I46" i="165" s="1"/>
  <c r="C46" i="165"/>
  <c r="U29" i="164"/>
  <c r="U9" i="164"/>
  <c r="U13" i="164"/>
  <c r="U24" i="164"/>
  <c r="U30" i="164"/>
  <c r="U39" i="164"/>
  <c r="S43" i="164"/>
  <c r="U46" i="164"/>
  <c r="D53" i="94"/>
  <c r="U11" i="164"/>
  <c r="U26" i="164"/>
  <c r="U43" i="164"/>
  <c r="E53" i="94"/>
  <c r="H53" i="94"/>
  <c r="U21" i="164"/>
  <c r="U47" i="164"/>
  <c r="U7" i="164"/>
  <c r="U10" i="164"/>
  <c r="S14" i="164"/>
  <c r="U17" i="164"/>
  <c r="U25" i="164"/>
  <c r="U28" i="164"/>
  <c r="U31" i="164"/>
  <c r="S34" i="164"/>
  <c r="U36" i="164"/>
  <c r="U40" i="164"/>
  <c r="S48" i="164"/>
  <c r="F53" i="94"/>
  <c r="U44" i="164"/>
  <c r="U34" i="164"/>
  <c r="U48" i="164"/>
  <c r="U8" i="164"/>
  <c r="U15" i="164"/>
  <c r="S23" i="164"/>
  <c r="U32" i="164"/>
  <c r="U35" i="164"/>
  <c r="S38" i="164"/>
  <c r="U41" i="164"/>
  <c r="U45" i="164"/>
  <c r="S50" i="164"/>
  <c r="I53" i="94"/>
  <c r="U19" i="164"/>
  <c r="U37" i="164"/>
  <c r="U12" i="164"/>
  <c r="U23" i="164"/>
  <c r="U27" i="164"/>
  <c r="U38" i="164"/>
  <c r="J53" i="94"/>
  <c r="S9" i="164"/>
  <c r="U16" i="164"/>
  <c r="U20" i="164"/>
  <c r="S24" i="164"/>
  <c r="P28" i="164"/>
  <c r="S30" i="164"/>
  <c r="U33" i="164"/>
  <c r="U18" i="164"/>
  <c r="U42" i="164"/>
  <c r="S46" i="164"/>
  <c r="E8" i="157"/>
  <c r="E10" i="157" s="1"/>
  <c r="L51" i="124"/>
  <c r="S51" i="162"/>
  <c r="W19" i="162"/>
  <c r="W35" i="162"/>
  <c r="U51" i="162"/>
  <c r="S12" i="164"/>
  <c r="S26" i="164"/>
  <c r="S28" i="164"/>
  <c r="S35" i="164"/>
  <c r="S39" i="164"/>
  <c r="S44" i="164"/>
  <c r="S47" i="164"/>
  <c r="V8" i="162"/>
  <c r="W23" i="162"/>
  <c r="V40" i="162"/>
  <c r="Q51" i="162"/>
  <c r="W8" i="162"/>
  <c r="V9" i="162"/>
  <c r="V10" i="162"/>
  <c r="V11" i="162"/>
  <c r="W24" i="162"/>
  <c r="V25" i="162"/>
  <c r="V26" i="162"/>
  <c r="V27" i="162"/>
  <c r="W40" i="162"/>
  <c r="V41" i="162"/>
  <c r="V42" i="162"/>
  <c r="V43" i="162"/>
  <c r="S10" i="164"/>
  <c r="S15" i="164"/>
  <c r="Q19" i="164"/>
  <c r="S21" i="164"/>
  <c r="Q24" i="164"/>
  <c r="Q31" i="164"/>
  <c r="S33" i="164"/>
  <c r="Q37" i="164"/>
  <c r="S42" i="164"/>
  <c r="O51" i="162"/>
  <c r="E339" i="157"/>
  <c r="P51" i="162"/>
  <c r="V24" i="162"/>
  <c r="R51" i="162"/>
  <c r="W11" i="162"/>
  <c r="V12" i="162"/>
  <c r="W27" i="162"/>
  <c r="V28" i="162"/>
  <c r="W43" i="162"/>
  <c r="V44" i="162"/>
  <c r="P18" i="164"/>
  <c r="W12" i="162"/>
  <c r="V13" i="162"/>
  <c r="V14" i="162"/>
  <c r="V15" i="162"/>
  <c r="W28" i="162"/>
  <c r="V29" i="162"/>
  <c r="V30" i="162"/>
  <c r="V31" i="162"/>
  <c r="W44" i="162"/>
  <c r="V45" i="162"/>
  <c r="V46" i="162"/>
  <c r="V47" i="162"/>
  <c r="S8" i="164"/>
  <c r="P11" i="164"/>
  <c r="S13" i="164"/>
  <c r="S27" i="164"/>
  <c r="S29" i="164"/>
  <c r="S40" i="164"/>
  <c r="P43" i="164"/>
  <c r="S45" i="164"/>
  <c r="W39" i="162"/>
  <c r="T51" i="162"/>
  <c r="W15" i="162"/>
  <c r="V16" i="162"/>
  <c r="W31" i="162"/>
  <c r="V32" i="162"/>
  <c r="W47" i="162"/>
  <c r="V48" i="162"/>
  <c r="Q11" i="164"/>
  <c r="S16" i="164"/>
  <c r="P20" i="164"/>
  <c r="S22" i="164"/>
  <c r="Q25" i="164"/>
  <c r="Q32" i="164"/>
  <c r="S18" i="164"/>
  <c r="Q38" i="164"/>
  <c r="Q43" i="164"/>
  <c r="S49" i="164"/>
  <c r="C13" i="91"/>
  <c r="C15" i="91" s="1"/>
  <c r="C18" i="91"/>
  <c r="R8" i="164"/>
  <c r="R10" i="164"/>
  <c r="R18" i="164"/>
  <c r="R37" i="164"/>
  <c r="R39" i="164"/>
  <c r="R41" i="164"/>
  <c r="R47" i="164"/>
  <c r="U49" i="164"/>
  <c r="R16" i="164"/>
  <c r="R21" i="164"/>
  <c r="R23" i="164"/>
  <c r="R25" i="164"/>
  <c r="R27" i="164"/>
  <c r="R50" i="164"/>
  <c r="G51" i="94"/>
  <c r="R29" i="164"/>
  <c r="R33" i="164"/>
  <c r="R35" i="164"/>
  <c r="R48" i="164"/>
  <c r="R12" i="164"/>
  <c r="R9" i="164"/>
  <c r="R36" i="164"/>
  <c r="R38" i="164"/>
  <c r="R40" i="164"/>
  <c r="R42" i="164"/>
  <c r="U50" i="164"/>
  <c r="R19" i="164"/>
  <c r="R43" i="164"/>
  <c r="R7" i="164"/>
  <c r="R11" i="164"/>
  <c r="R13" i="164"/>
  <c r="R15" i="164"/>
  <c r="R17" i="164"/>
  <c r="R44" i="164"/>
  <c r="R46" i="164"/>
  <c r="R14" i="164"/>
  <c r="R45" i="164"/>
  <c r="R31" i="164"/>
  <c r="R20" i="164"/>
  <c r="R22" i="164"/>
  <c r="R24" i="164"/>
  <c r="R26" i="164"/>
  <c r="R49" i="164"/>
  <c r="P8" i="164"/>
  <c r="P16" i="164"/>
  <c r="P25" i="164"/>
  <c r="P33" i="164"/>
  <c r="P40" i="164"/>
  <c r="P48" i="164"/>
  <c r="Q53" i="164"/>
  <c r="Q54" i="164"/>
  <c r="H51" i="94"/>
  <c r="P13" i="164"/>
  <c r="P22" i="164"/>
  <c r="P30" i="164"/>
  <c r="P37" i="164"/>
  <c r="P45" i="164"/>
  <c r="Q48" i="164"/>
  <c r="I51" i="94"/>
  <c r="P7" i="164"/>
  <c r="P10" i="164"/>
  <c r="P19" i="164"/>
  <c r="P27" i="164"/>
  <c r="P35" i="164"/>
  <c r="P42" i="164"/>
  <c r="P50" i="164"/>
  <c r="J51" i="94"/>
  <c r="P15" i="164"/>
  <c r="P24" i="164"/>
  <c r="P32" i="164"/>
  <c r="P39" i="164"/>
  <c r="P47" i="164"/>
  <c r="P12" i="164"/>
  <c r="P21" i="164"/>
  <c r="P29" i="164"/>
  <c r="P36" i="164"/>
  <c r="P44" i="164"/>
  <c r="Q47" i="164"/>
  <c r="D51" i="94"/>
  <c r="P9" i="164"/>
  <c r="P17" i="164"/>
  <c r="P26" i="164"/>
  <c r="P34" i="164"/>
  <c r="P41" i="164"/>
  <c r="P49" i="164"/>
  <c r="J55" i="164"/>
  <c r="V55" i="164" s="1"/>
  <c r="E51" i="94"/>
  <c r="P14" i="164"/>
  <c r="P23" i="164"/>
  <c r="P31" i="164"/>
  <c r="P38" i="164"/>
  <c r="P46" i="164"/>
  <c r="Q49" i="164"/>
  <c r="F51" i="94"/>
  <c r="J13" i="159"/>
  <c r="C27" i="91"/>
  <c r="U54" i="164"/>
  <c r="T51" i="164"/>
  <c r="U53" i="164"/>
  <c r="T7" i="164"/>
  <c r="T8" i="164"/>
  <c r="T9" i="164"/>
  <c r="T10" i="164"/>
  <c r="T11" i="164"/>
  <c r="T12" i="164"/>
  <c r="T13" i="164"/>
  <c r="T14" i="164"/>
  <c r="T15" i="164"/>
  <c r="T16" i="164"/>
  <c r="T17" i="164"/>
  <c r="T19" i="164"/>
  <c r="T20" i="164"/>
  <c r="T21" i="164"/>
  <c r="T22" i="164"/>
  <c r="T23" i="164"/>
  <c r="T24" i="164"/>
  <c r="T25" i="164"/>
  <c r="T26" i="164"/>
  <c r="T27" i="164"/>
  <c r="T28" i="164"/>
  <c r="T29" i="164"/>
  <c r="T30" i="164"/>
  <c r="T31" i="164"/>
  <c r="T32" i="164"/>
  <c r="T33" i="164"/>
  <c r="T34" i="164"/>
  <c r="T35" i="164"/>
  <c r="T18" i="164"/>
  <c r="T36" i="164"/>
  <c r="T37" i="164"/>
  <c r="T38" i="164"/>
  <c r="T39" i="164"/>
  <c r="T40" i="164"/>
  <c r="T41" i="164"/>
  <c r="T42" i="164"/>
  <c r="T43" i="164"/>
  <c r="T44" i="164"/>
  <c r="T45" i="164"/>
  <c r="T46" i="164"/>
  <c r="T47" i="164"/>
  <c r="T48" i="164"/>
  <c r="T49" i="164"/>
  <c r="D55" i="164"/>
  <c r="P55" i="164" s="1"/>
  <c r="V51" i="164"/>
  <c r="V7" i="164"/>
  <c r="V8" i="164"/>
  <c r="V9" i="164"/>
  <c r="V10" i="164"/>
  <c r="V11" i="164"/>
  <c r="V12" i="164"/>
  <c r="V13" i="164"/>
  <c r="V14" i="164"/>
  <c r="V15" i="164"/>
  <c r="V16" i="164"/>
  <c r="V17" i="164"/>
  <c r="V19" i="164"/>
  <c r="V20" i="164"/>
  <c r="V21" i="164"/>
  <c r="V22" i="164"/>
  <c r="V23" i="164"/>
  <c r="V24" i="164"/>
  <c r="V25" i="164"/>
  <c r="V26" i="164"/>
  <c r="V27" i="164"/>
  <c r="V28" i="164"/>
  <c r="V29" i="164"/>
  <c r="V30" i="164"/>
  <c r="V31" i="164"/>
  <c r="V32" i="164"/>
  <c r="V33" i="164"/>
  <c r="V34" i="164"/>
  <c r="V35" i="164"/>
  <c r="V18" i="164"/>
  <c r="V36" i="164"/>
  <c r="V37" i="164"/>
  <c r="V38" i="164"/>
  <c r="V39" i="164"/>
  <c r="V40" i="164"/>
  <c r="V41" i="164"/>
  <c r="V42" i="164"/>
  <c r="V43" i="164"/>
  <c r="V44" i="164"/>
  <c r="V45" i="164"/>
  <c r="V46" i="164"/>
  <c r="V47" i="164"/>
  <c r="V48" i="164"/>
  <c r="V49" i="164"/>
  <c r="F55" i="164"/>
  <c r="R55" i="164" s="1"/>
  <c r="G55" i="164"/>
  <c r="S55" i="164" s="1"/>
  <c r="H55" i="164"/>
  <c r="T55" i="164" s="1"/>
  <c r="W9" i="162"/>
  <c r="W13" i="162"/>
  <c r="W17" i="162"/>
  <c r="W21" i="162"/>
  <c r="W25" i="162"/>
  <c r="W29" i="162"/>
  <c r="W33" i="162"/>
  <c r="W37" i="162"/>
  <c r="W41" i="162"/>
  <c r="W45" i="162"/>
  <c r="W49" i="162"/>
  <c r="F2" i="162"/>
  <c r="Q2" i="162"/>
  <c r="AB2" i="162"/>
  <c r="W10" i="162"/>
  <c r="W14" i="162"/>
  <c r="W18" i="162"/>
  <c r="W22" i="162"/>
  <c r="W26" i="162"/>
  <c r="W30" i="162"/>
  <c r="W34" i="162"/>
  <c r="W38" i="162"/>
  <c r="W42" i="162"/>
  <c r="W46" i="162"/>
  <c r="E20" i="157"/>
  <c r="J16" i="149" s="1"/>
  <c r="AD12" i="149"/>
  <c r="V12" i="149"/>
  <c r="N12" i="149"/>
  <c r="AV111" i="157"/>
  <c r="AW111" i="157"/>
  <c r="AX111" i="157"/>
  <c r="AY111" i="157"/>
  <c r="AZ111" i="157"/>
  <c r="BA111" i="157"/>
  <c r="BB111" i="157"/>
  <c r="BC111" i="157"/>
  <c r="BD111" i="157"/>
  <c r="BE111" i="157"/>
  <c r="BF111" i="157"/>
  <c r="BG111" i="157"/>
  <c r="BH111" i="157"/>
  <c r="BI111" i="157"/>
  <c r="BJ111" i="157"/>
  <c r="BK111" i="157"/>
  <c r="BL111" i="157"/>
  <c r="BM111" i="157"/>
  <c r="BN111" i="157"/>
  <c r="BO111" i="157"/>
  <c r="BP111" i="157"/>
  <c r="BQ111" i="157"/>
  <c r="BR111" i="157"/>
  <c r="BS111" i="157"/>
  <c r="BT111" i="157"/>
  <c r="BU111" i="157"/>
  <c r="BV111" i="157"/>
  <c r="BW111" i="157"/>
  <c r="BX111" i="157"/>
  <c r="BY111" i="157"/>
  <c r="BZ111" i="157"/>
  <c r="CA111" i="157"/>
  <c r="CB111" i="157"/>
  <c r="CC111" i="157"/>
  <c r="CD111" i="157"/>
  <c r="CE111" i="157"/>
  <c r="CF111" i="157"/>
  <c r="CG111" i="157"/>
  <c r="CH111" i="157"/>
  <c r="CI111" i="157"/>
  <c r="CJ111" i="157"/>
  <c r="CK111" i="157"/>
  <c r="AV112" i="157"/>
  <c r="AW112" i="157"/>
  <c r="AX112" i="157"/>
  <c r="AY112" i="157"/>
  <c r="AZ112" i="157"/>
  <c r="BA112" i="157"/>
  <c r="BB112" i="157"/>
  <c r="BC112" i="157"/>
  <c r="BD112" i="157"/>
  <c r="BE112" i="157"/>
  <c r="BF112" i="157"/>
  <c r="BG112" i="157"/>
  <c r="BH112" i="157"/>
  <c r="BI112" i="157"/>
  <c r="BJ112" i="157"/>
  <c r="BK112" i="157"/>
  <c r="BL112" i="157"/>
  <c r="BM112" i="157"/>
  <c r="BN112" i="157"/>
  <c r="BO112" i="157"/>
  <c r="BP112" i="157"/>
  <c r="BQ112" i="157"/>
  <c r="BR112" i="157"/>
  <c r="BS112" i="157"/>
  <c r="BT112" i="157"/>
  <c r="BU112" i="157"/>
  <c r="BV112" i="157"/>
  <c r="BW112" i="157"/>
  <c r="BX112" i="157"/>
  <c r="BY112" i="157"/>
  <c r="BZ112" i="157"/>
  <c r="CA112" i="157"/>
  <c r="CB112" i="157"/>
  <c r="CC112" i="157"/>
  <c r="CD112" i="157"/>
  <c r="CE112" i="157"/>
  <c r="CF112" i="157"/>
  <c r="CG112" i="157"/>
  <c r="CH112" i="157"/>
  <c r="CI112" i="157"/>
  <c r="CJ112" i="157"/>
  <c r="CK112" i="157"/>
  <c r="AV113" i="157"/>
  <c r="AW113" i="157"/>
  <c r="AX113" i="157"/>
  <c r="AY113" i="157"/>
  <c r="AZ113" i="157"/>
  <c r="BA113" i="157"/>
  <c r="BB113" i="157"/>
  <c r="BC113" i="157"/>
  <c r="BD113" i="157"/>
  <c r="BE113" i="157"/>
  <c r="BF113" i="157"/>
  <c r="BG113" i="157"/>
  <c r="BH113" i="157"/>
  <c r="BI113" i="157"/>
  <c r="BJ113" i="157"/>
  <c r="BK113" i="157"/>
  <c r="BL113" i="157"/>
  <c r="BM113" i="157"/>
  <c r="BN113" i="157"/>
  <c r="BO113" i="157"/>
  <c r="BP113" i="157"/>
  <c r="BQ113" i="157"/>
  <c r="BR113" i="157"/>
  <c r="BS113" i="157"/>
  <c r="BT113" i="157"/>
  <c r="BU113" i="157"/>
  <c r="BV113" i="157"/>
  <c r="BW113" i="157"/>
  <c r="BX113" i="157"/>
  <c r="BY113" i="157"/>
  <c r="BZ113" i="157"/>
  <c r="CA113" i="157"/>
  <c r="CB113" i="157"/>
  <c r="CC113" i="157"/>
  <c r="CD113" i="157"/>
  <c r="CE113" i="157"/>
  <c r="CF113" i="157"/>
  <c r="CG113" i="157"/>
  <c r="CH113" i="157"/>
  <c r="CI113" i="157"/>
  <c r="CJ113" i="157"/>
  <c r="CK113" i="157"/>
  <c r="AV114" i="157"/>
  <c r="AW114" i="157"/>
  <c r="AX114" i="157"/>
  <c r="AY114" i="157"/>
  <c r="AZ114" i="157"/>
  <c r="BA114" i="157"/>
  <c r="BB114" i="157"/>
  <c r="BC114" i="157"/>
  <c r="BD114" i="157"/>
  <c r="BE114" i="157"/>
  <c r="BF114" i="157"/>
  <c r="BG114" i="157"/>
  <c r="BH114" i="157"/>
  <c r="BI114" i="157"/>
  <c r="BJ114" i="157"/>
  <c r="BK114" i="157"/>
  <c r="BL114" i="157"/>
  <c r="BM114" i="157"/>
  <c r="BN114" i="157"/>
  <c r="BO114" i="157"/>
  <c r="BP114" i="157"/>
  <c r="BQ114" i="157"/>
  <c r="BR114" i="157"/>
  <c r="BS114" i="157"/>
  <c r="BT114" i="157"/>
  <c r="BU114" i="157"/>
  <c r="BV114" i="157"/>
  <c r="BW114" i="157"/>
  <c r="BX114" i="157"/>
  <c r="BY114" i="157"/>
  <c r="BZ114" i="157"/>
  <c r="CA114" i="157"/>
  <c r="CB114" i="157"/>
  <c r="CC114" i="157"/>
  <c r="CD114" i="157"/>
  <c r="CE114" i="157"/>
  <c r="CF114" i="157"/>
  <c r="CG114" i="157"/>
  <c r="CH114" i="157"/>
  <c r="CI114" i="157"/>
  <c r="CJ114" i="157"/>
  <c r="CK114" i="157"/>
  <c r="AV115" i="157"/>
  <c r="AW115" i="157"/>
  <c r="AX115" i="157"/>
  <c r="AY115" i="157"/>
  <c r="AZ115" i="157"/>
  <c r="BA115" i="157"/>
  <c r="BB115" i="157"/>
  <c r="BC115" i="157"/>
  <c r="BD115" i="157"/>
  <c r="BE115" i="157"/>
  <c r="BF115" i="157"/>
  <c r="BG115" i="157"/>
  <c r="BH115" i="157"/>
  <c r="BI115" i="157"/>
  <c r="BJ115" i="157"/>
  <c r="BK115" i="157"/>
  <c r="BL115" i="157"/>
  <c r="BM115" i="157"/>
  <c r="BN115" i="157"/>
  <c r="BO115" i="157"/>
  <c r="BP115" i="157"/>
  <c r="BQ115" i="157"/>
  <c r="BR115" i="157"/>
  <c r="BS115" i="157"/>
  <c r="BT115" i="157"/>
  <c r="BU115" i="157"/>
  <c r="BV115" i="157"/>
  <c r="BW115" i="157"/>
  <c r="BX115" i="157"/>
  <c r="BY115" i="157"/>
  <c r="BZ115" i="157"/>
  <c r="CA115" i="157"/>
  <c r="CB115" i="157"/>
  <c r="CC115" i="157"/>
  <c r="CD115" i="157"/>
  <c r="CE115" i="157"/>
  <c r="CF115" i="157"/>
  <c r="CG115" i="157"/>
  <c r="CH115" i="157"/>
  <c r="CI115" i="157"/>
  <c r="CJ115" i="157"/>
  <c r="CK115" i="157"/>
  <c r="AV116" i="157"/>
  <c r="AW116" i="157"/>
  <c r="AX116" i="157"/>
  <c r="AY116" i="157"/>
  <c r="AZ116" i="157"/>
  <c r="BA116" i="157"/>
  <c r="BB116" i="157"/>
  <c r="BC116" i="157"/>
  <c r="BD116" i="157"/>
  <c r="BE116" i="157"/>
  <c r="BF116" i="157"/>
  <c r="BG116" i="157"/>
  <c r="BH116" i="157"/>
  <c r="BI116" i="157"/>
  <c r="BJ116" i="157"/>
  <c r="BK116" i="157"/>
  <c r="BL116" i="157"/>
  <c r="BM116" i="157"/>
  <c r="BN116" i="157"/>
  <c r="BO116" i="157"/>
  <c r="BP116" i="157"/>
  <c r="BQ116" i="157"/>
  <c r="BR116" i="157"/>
  <c r="BS116" i="157"/>
  <c r="BT116" i="157"/>
  <c r="BU116" i="157"/>
  <c r="BV116" i="157"/>
  <c r="BW116" i="157"/>
  <c r="BX116" i="157"/>
  <c r="BY116" i="157"/>
  <c r="BZ116" i="157"/>
  <c r="CA116" i="157"/>
  <c r="CB116" i="157"/>
  <c r="CC116" i="157"/>
  <c r="CD116" i="157"/>
  <c r="CE116" i="157"/>
  <c r="CF116" i="157"/>
  <c r="CG116" i="157"/>
  <c r="CH116" i="157"/>
  <c r="CI116" i="157"/>
  <c r="CJ116" i="157"/>
  <c r="CK116" i="157"/>
  <c r="AV117" i="157"/>
  <c r="AW117" i="157"/>
  <c r="AX117" i="157"/>
  <c r="AY117" i="157"/>
  <c r="AZ117" i="157"/>
  <c r="BA117" i="157"/>
  <c r="BB117" i="157"/>
  <c r="BC117" i="157"/>
  <c r="BD117" i="157"/>
  <c r="BE117" i="157"/>
  <c r="BF117" i="157"/>
  <c r="BG117" i="157"/>
  <c r="BH117" i="157"/>
  <c r="BI117" i="157"/>
  <c r="BJ117" i="157"/>
  <c r="BK117" i="157"/>
  <c r="BL117" i="157"/>
  <c r="BM117" i="157"/>
  <c r="BN117" i="157"/>
  <c r="BO117" i="157"/>
  <c r="BP117" i="157"/>
  <c r="BQ117" i="157"/>
  <c r="BR117" i="157"/>
  <c r="BS117" i="157"/>
  <c r="BT117" i="157"/>
  <c r="BU117" i="157"/>
  <c r="BV117" i="157"/>
  <c r="BW117" i="157"/>
  <c r="BX117" i="157"/>
  <c r="BY117" i="157"/>
  <c r="BZ117" i="157"/>
  <c r="CA117" i="157"/>
  <c r="CB117" i="157"/>
  <c r="CC117" i="157"/>
  <c r="CD117" i="157"/>
  <c r="CE117" i="157"/>
  <c r="CF117" i="157"/>
  <c r="CG117" i="157"/>
  <c r="CH117" i="157"/>
  <c r="CI117" i="157"/>
  <c r="CJ117" i="157"/>
  <c r="CK117" i="157"/>
  <c r="AV118" i="157"/>
  <c r="AW118" i="157"/>
  <c r="AX118" i="157"/>
  <c r="AY118" i="157"/>
  <c r="AZ118" i="157"/>
  <c r="BA118" i="157"/>
  <c r="BB118" i="157"/>
  <c r="BC118" i="157"/>
  <c r="BD118" i="157"/>
  <c r="BE118" i="157"/>
  <c r="BF118" i="157"/>
  <c r="BG118" i="157"/>
  <c r="BH118" i="157"/>
  <c r="BI118" i="157"/>
  <c r="BJ118" i="157"/>
  <c r="BK118" i="157"/>
  <c r="BL118" i="157"/>
  <c r="BM118" i="157"/>
  <c r="BN118" i="157"/>
  <c r="BO118" i="157"/>
  <c r="BP118" i="157"/>
  <c r="BQ118" i="157"/>
  <c r="BR118" i="157"/>
  <c r="BS118" i="157"/>
  <c r="BT118" i="157"/>
  <c r="BU118" i="157"/>
  <c r="BV118" i="157"/>
  <c r="BW118" i="157"/>
  <c r="BX118" i="157"/>
  <c r="BY118" i="157"/>
  <c r="BZ118" i="157"/>
  <c r="CA118" i="157"/>
  <c r="CB118" i="157"/>
  <c r="CC118" i="157"/>
  <c r="CD118" i="157"/>
  <c r="CE118" i="157"/>
  <c r="CF118" i="157"/>
  <c r="CG118" i="157"/>
  <c r="CH118" i="157"/>
  <c r="CI118" i="157"/>
  <c r="CJ118" i="157"/>
  <c r="CK118" i="157"/>
  <c r="AV119" i="157"/>
  <c r="AW119" i="157"/>
  <c r="AX119" i="157"/>
  <c r="AY119" i="157"/>
  <c r="AZ119" i="157"/>
  <c r="BA119" i="157"/>
  <c r="BB119" i="157"/>
  <c r="BC119" i="157"/>
  <c r="BD119" i="157"/>
  <c r="BE119" i="157"/>
  <c r="BF119" i="157"/>
  <c r="BG119" i="157"/>
  <c r="BH119" i="157"/>
  <c r="BI119" i="157"/>
  <c r="BJ119" i="157"/>
  <c r="BK119" i="157"/>
  <c r="BL119" i="157"/>
  <c r="BM119" i="157"/>
  <c r="BN119" i="157"/>
  <c r="BO119" i="157"/>
  <c r="BP119" i="157"/>
  <c r="BQ119" i="157"/>
  <c r="BR119" i="157"/>
  <c r="BS119" i="157"/>
  <c r="BT119" i="157"/>
  <c r="BU119" i="157"/>
  <c r="BV119" i="157"/>
  <c r="BW119" i="157"/>
  <c r="BX119" i="157"/>
  <c r="BY119" i="157"/>
  <c r="BZ119" i="157"/>
  <c r="CA119" i="157"/>
  <c r="CB119" i="157"/>
  <c r="CC119" i="157"/>
  <c r="CD119" i="157"/>
  <c r="CE119" i="157"/>
  <c r="CF119" i="157"/>
  <c r="CG119" i="157"/>
  <c r="CH119" i="157"/>
  <c r="CI119" i="157"/>
  <c r="CJ119" i="157"/>
  <c r="CK119" i="157"/>
  <c r="AV121" i="157"/>
  <c r="AW121" i="157"/>
  <c r="AX121" i="157"/>
  <c r="AY121" i="157"/>
  <c r="AZ121" i="157"/>
  <c r="BA121" i="157"/>
  <c r="BB121" i="157"/>
  <c r="BC121" i="157"/>
  <c r="BD121" i="157"/>
  <c r="BE121" i="157"/>
  <c r="BF121" i="157"/>
  <c r="BG121" i="157"/>
  <c r="BH121" i="157"/>
  <c r="BI121" i="157"/>
  <c r="BJ121" i="157"/>
  <c r="BK121" i="157"/>
  <c r="BL121" i="157"/>
  <c r="BM121" i="157"/>
  <c r="BN121" i="157"/>
  <c r="BO121" i="157"/>
  <c r="BP121" i="157"/>
  <c r="BQ121" i="157"/>
  <c r="BR121" i="157"/>
  <c r="BS121" i="157"/>
  <c r="BT121" i="157"/>
  <c r="BU121" i="157"/>
  <c r="BV121" i="157"/>
  <c r="BW121" i="157"/>
  <c r="BX121" i="157"/>
  <c r="BY121" i="157"/>
  <c r="BZ121" i="157"/>
  <c r="CA121" i="157"/>
  <c r="CB121" i="157"/>
  <c r="CC121" i="157"/>
  <c r="CD121" i="157"/>
  <c r="CE121" i="157"/>
  <c r="CF121" i="157"/>
  <c r="CG121" i="157"/>
  <c r="CH121" i="157"/>
  <c r="CI121" i="157"/>
  <c r="CJ121" i="157"/>
  <c r="CK121" i="157"/>
  <c r="AV122" i="157"/>
  <c r="AW122" i="157"/>
  <c r="AX122" i="157"/>
  <c r="AY122" i="157"/>
  <c r="AZ122" i="157"/>
  <c r="BA122" i="157"/>
  <c r="BB122" i="157"/>
  <c r="BC122" i="157"/>
  <c r="BD122" i="157"/>
  <c r="BE122" i="157"/>
  <c r="BF122" i="157"/>
  <c r="BG122" i="157"/>
  <c r="BH122" i="157"/>
  <c r="BI122" i="157"/>
  <c r="BJ122" i="157"/>
  <c r="BK122" i="157"/>
  <c r="BL122" i="157"/>
  <c r="BM122" i="157"/>
  <c r="BN122" i="157"/>
  <c r="BO122" i="157"/>
  <c r="BP122" i="157"/>
  <c r="BQ122" i="157"/>
  <c r="BR122" i="157"/>
  <c r="BS122" i="157"/>
  <c r="BT122" i="157"/>
  <c r="BU122" i="157"/>
  <c r="BV122" i="157"/>
  <c r="BW122" i="157"/>
  <c r="BX122" i="157"/>
  <c r="BY122" i="157"/>
  <c r="BZ122" i="157"/>
  <c r="CA122" i="157"/>
  <c r="CB122" i="157"/>
  <c r="CC122" i="157"/>
  <c r="CD122" i="157"/>
  <c r="CE122" i="157"/>
  <c r="CF122" i="157"/>
  <c r="CG122" i="157"/>
  <c r="CH122" i="157"/>
  <c r="CI122" i="157"/>
  <c r="CJ122" i="157"/>
  <c r="CK122" i="157"/>
  <c r="AV123" i="157"/>
  <c r="AW123" i="157"/>
  <c r="AX123" i="157"/>
  <c r="AY123" i="157"/>
  <c r="AZ123" i="157"/>
  <c r="BA123" i="157"/>
  <c r="BB123" i="157"/>
  <c r="BC123" i="157"/>
  <c r="BD123" i="157"/>
  <c r="BE123" i="157"/>
  <c r="BF123" i="157"/>
  <c r="BG123" i="157"/>
  <c r="BH123" i="157"/>
  <c r="BI123" i="157"/>
  <c r="BJ123" i="157"/>
  <c r="BK123" i="157"/>
  <c r="BL123" i="157"/>
  <c r="BM123" i="157"/>
  <c r="BN123" i="157"/>
  <c r="BO123" i="157"/>
  <c r="BP123" i="157"/>
  <c r="BQ123" i="157"/>
  <c r="BR123" i="157"/>
  <c r="BS123" i="157"/>
  <c r="BT123" i="157"/>
  <c r="BU123" i="157"/>
  <c r="BV123" i="157"/>
  <c r="BW123" i="157"/>
  <c r="BX123" i="157"/>
  <c r="BY123" i="157"/>
  <c r="BZ123" i="157"/>
  <c r="CA123" i="157"/>
  <c r="CB123" i="157"/>
  <c r="CC123" i="157"/>
  <c r="CD123" i="157"/>
  <c r="CE123" i="157"/>
  <c r="CF123" i="157"/>
  <c r="CG123" i="157"/>
  <c r="CH123" i="157"/>
  <c r="CI123" i="157"/>
  <c r="CJ123" i="157"/>
  <c r="CK123" i="157"/>
  <c r="AV124" i="157"/>
  <c r="AW124" i="157"/>
  <c r="AX124" i="157"/>
  <c r="AY124" i="157"/>
  <c r="AZ124" i="157"/>
  <c r="BA124" i="157"/>
  <c r="BB124" i="157"/>
  <c r="BC124" i="157"/>
  <c r="BD124" i="157"/>
  <c r="BE124" i="157"/>
  <c r="BF124" i="157"/>
  <c r="BG124" i="157"/>
  <c r="BH124" i="157"/>
  <c r="BI124" i="157"/>
  <c r="BJ124" i="157"/>
  <c r="BK124" i="157"/>
  <c r="BL124" i="157"/>
  <c r="BM124" i="157"/>
  <c r="BN124" i="157"/>
  <c r="BO124" i="157"/>
  <c r="BP124" i="157"/>
  <c r="BQ124" i="157"/>
  <c r="BR124" i="157"/>
  <c r="BS124" i="157"/>
  <c r="BT124" i="157"/>
  <c r="BU124" i="157"/>
  <c r="BV124" i="157"/>
  <c r="BW124" i="157"/>
  <c r="BX124" i="157"/>
  <c r="BY124" i="157"/>
  <c r="BZ124" i="157"/>
  <c r="CA124" i="157"/>
  <c r="CB124" i="157"/>
  <c r="CC124" i="157"/>
  <c r="CD124" i="157"/>
  <c r="CE124" i="157"/>
  <c r="CF124" i="157"/>
  <c r="CG124" i="157"/>
  <c r="CH124" i="157"/>
  <c r="CI124" i="157"/>
  <c r="CJ124" i="157"/>
  <c r="CK124" i="157"/>
  <c r="AV125" i="157"/>
  <c r="AW125" i="157"/>
  <c r="AX125" i="157"/>
  <c r="AY125" i="157"/>
  <c r="AZ125" i="157"/>
  <c r="BA125" i="157"/>
  <c r="BB125" i="157"/>
  <c r="BC125" i="157"/>
  <c r="BD125" i="157"/>
  <c r="BE125" i="157"/>
  <c r="BF125" i="157"/>
  <c r="BG125" i="157"/>
  <c r="BH125" i="157"/>
  <c r="BI125" i="157"/>
  <c r="BJ125" i="157"/>
  <c r="BK125" i="157"/>
  <c r="BL125" i="157"/>
  <c r="BM125" i="157"/>
  <c r="BN125" i="157"/>
  <c r="BO125" i="157"/>
  <c r="BP125" i="157"/>
  <c r="BQ125" i="157"/>
  <c r="BR125" i="157"/>
  <c r="BS125" i="157"/>
  <c r="BT125" i="157"/>
  <c r="BU125" i="157"/>
  <c r="BV125" i="157"/>
  <c r="BW125" i="157"/>
  <c r="BX125" i="157"/>
  <c r="BY125" i="157"/>
  <c r="BZ125" i="157"/>
  <c r="CA125" i="157"/>
  <c r="CB125" i="157"/>
  <c r="CC125" i="157"/>
  <c r="CD125" i="157"/>
  <c r="CE125" i="157"/>
  <c r="CF125" i="157"/>
  <c r="CG125" i="157"/>
  <c r="CH125" i="157"/>
  <c r="CI125" i="157"/>
  <c r="CJ125" i="157"/>
  <c r="CK125" i="157"/>
  <c r="AV126" i="157"/>
  <c r="AW126" i="157"/>
  <c r="AX126" i="157"/>
  <c r="AY126" i="157"/>
  <c r="AZ126" i="157"/>
  <c r="BA126" i="157"/>
  <c r="BB126" i="157"/>
  <c r="BC126" i="157"/>
  <c r="BD126" i="157"/>
  <c r="BE126" i="157"/>
  <c r="BF126" i="157"/>
  <c r="BG126" i="157"/>
  <c r="BH126" i="157"/>
  <c r="BI126" i="157"/>
  <c r="BJ126" i="157"/>
  <c r="BK126" i="157"/>
  <c r="BL126" i="157"/>
  <c r="BM126" i="157"/>
  <c r="BN126" i="157"/>
  <c r="BO126" i="157"/>
  <c r="BP126" i="157"/>
  <c r="BQ126" i="157"/>
  <c r="BR126" i="157"/>
  <c r="BS126" i="157"/>
  <c r="BT126" i="157"/>
  <c r="BU126" i="157"/>
  <c r="BV126" i="157"/>
  <c r="BW126" i="157"/>
  <c r="BX126" i="157"/>
  <c r="BY126" i="157"/>
  <c r="BZ126" i="157"/>
  <c r="CA126" i="157"/>
  <c r="CB126" i="157"/>
  <c r="CC126" i="157"/>
  <c r="CD126" i="157"/>
  <c r="CE126" i="157"/>
  <c r="CF126" i="157"/>
  <c r="CG126" i="157"/>
  <c r="CH126" i="157"/>
  <c r="CI126" i="157"/>
  <c r="CJ126" i="157"/>
  <c r="CK126" i="157"/>
  <c r="AV127" i="157"/>
  <c r="AW127" i="157"/>
  <c r="AX127" i="157"/>
  <c r="AY127" i="157"/>
  <c r="AZ127" i="157"/>
  <c r="BA127" i="157"/>
  <c r="BB127" i="157"/>
  <c r="BC127" i="157"/>
  <c r="BD127" i="157"/>
  <c r="BE127" i="157"/>
  <c r="BF127" i="157"/>
  <c r="BG127" i="157"/>
  <c r="BH127" i="157"/>
  <c r="BI127" i="157"/>
  <c r="BJ127" i="157"/>
  <c r="BK127" i="157"/>
  <c r="BL127" i="157"/>
  <c r="BM127" i="157"/>
  <c r="BN127" i="157"/>
  <c r="BO127" i="157"/>
  <c r="BP127" i="157"/>
  <c r="BQ127" i="157"/>
  <c r="BR127" i="157"/>
  <c r="BS127" i="157"/>
  <c r="BT127" i="157"/>
  <c r="BU127" i="157"/>
  <c r="BV127" i="157"/>
  <c r="BW127" i="157"/>
  <c r="BX127" i="157"/>
  <c r="BY127" i="157"/>
  <c r="BZ127" i="157"/>
  <c r="CA127" i="157"/>
  <c r="CB127" i="157"/>
  <c r="CC127" i="157"/>
  <c r="CD127" i="157"/>
  <c r="CE127" i="157"/>
  <c r="CF127" i="157"/>
  <c r="CG127" i="157"/>
  <c r="CH127" i="157"/>
  <c r="CI127" i="157"/>
  <c r="CJ127" i="157"/>
  <c r="CK127" i="157"/>
  <c r="AV128" i="157"/>
  <c r="AW128" i="157"/>
  <c r="AX128" i="157"/>
  <c r="AY128" i="157"/>
  <c r="AZ128" i="157"/>
  <c r="BA128" i="157"/>
  <c r="BB128" i="157"/>
  <c r="BC128" i="157"/>
  <c r="BD128" i="157"/>
  <c r="BE128" i="157"/>
  <c r="BF128" i="157"/>
  <c r="BG128" i="157"/>
  <c r="BH128" i="157"/>
  <c r="BI128" i="157"/>
  <c r="BJ128" i="157"/>
  <c r="BK128" i="157"/>
  <c r="BL128" i="157"/>
  <c r="BM128" i="157"/>
  <c r="BN128" i="157"/>
  <c r="BO128" i="157"/>
  <c r="BP128" i="157"/>
  <c r="BQ128" i="157"/>
  <c r="BR128" i="157"/>
  <c r="BS128" i="157"/>
  <c r="BT128" i="157"/>
  <c r="BU128" i="157"/>
  <c r="BV128" i="157"/>
  <c r="BW128" i="157"/>
  <c r="BX128" i="157"/>
  <c r="BY128" i="157"/>
  <c r="BZ128" i="157"/>
  <c r="CA128" i="157"/>
  <c r="CB128" i="157"/>
  <c r="CC128" i="157"/>
  <c r="CD128" i="157"/>
  <c r="CE128" i="157"/>
  <c r="CF128" i="157"/>
  <c r="CG128" i="157"/>
  <c r="CH128" i="157"/>
  <c r="CI128" i="157"/>
  <c r="CJ128" i="157"/>
  <c r="CK128" i="157"/>
  <c r="AV129" i="157"/>
  <c r="AW129" i="157"/>
  <c r="AX129" i="157"/>
  <c r="AY129" i="157"/>
  <c r="AZ129" i="157"/>
  <c r="BA129" i="157"/>
  <c r="BB129" i="157"/>
  <c r="BC129" i="157"/>
  <c r="BD129" i="157"/>
  <c r="BE129" i="157"/>
  <c r="BF129" i="157"/>
  <c r="BG129" i="157"/>
  <c r="BH129" i="157"/>
  <c r="BI129" i="157"/>
  <c r="BJ129" i="157"/>
  <c r="BK129" i="157"/>
  <c r="BL129" i="157"/>
  <c r="BM129" i="157"/>
  <c r="BN129" i="157"/>
  <c r="BO129" i="157"/>
  <c r="BP129" i="157"/>
  <c r="BQ129" i="157"/>
  <c r="BR129" i="157"/>
  <c r="BS129" i="157"/>
  <c r="BT129" i="157"/>
  <c r="BU129" i="157"/>
  <c r="BV129" i="157"/>
  <c r="BW129" i="157"/>
  <c r="BX129" i="157"/>
  <c r="BY129" i="157"/>
  <c r="BZ129" i="157"/>
  <c r="CA129" i="157"/>
  <c r="CB129" i="157"/>
  <c r="CC129" i="157"/>
  <c r="CD129" i="157"/>
  <c r="CE129" i="157"/>
  <c r="CF129" i="157"/>
  <c r="CG129" i="157"/>
  <c r="CH129" i="157"/>
  <c r="CI129" i="157"/>
  <c r="CJ129" i="157"/>
  <c r="CK129" i="157"/>
  <c r="AV130" i="157"/>
  <c r="AW130" i="157"/>
  <c r="AX130" i="157"/>
  <c r="AY130" i="157"/>
  <c r="AZ130" i="157"/>
  <c r="BA130" i="157"/>
  <c r="BB130" i="157"/>
  <c r="BC130" i="157"/>
  <c r="BD130" i="157"/>
  <c r="BE130" i="157"/>
  <c r="BF130" i="157"/>
  <c r="BG130" i="157"/>
  <c r="BH130" i="157"/>
  <c r="BI130" i="157"/>
  <c r="BJ130" i="157"/>
  <c r="BK130" i="157"/>
  <c r="BL130" i="157"/>
  <c r="BM130" i="157"/>
  <c r="BN130" i="157"/>
  <c r="BO130" i="157"/>
  <c r="BP130" i="157"/>
  <c r="BQ130" i="157"/>
  <c r="BR130" i="157"/>
  <c r="BS130" i="157"/>
  <c r="BT130" i="157"/>
  <c r="BU130" i="157"/>
  <c r="BV130" i="157"/>
  <c r="BW130" i="157"/>
  <c r="BX130" i="157"/>
  <c r="BY130" i="157"/>
  <c r="BZ130" i="157"/>
  <c r="CA130" i="157"/>
  <c r="CB130" i="157"/>
  <c r="CC130" i="157"/>
  <c r="CD130" i="157"/>
  <c r="CE130" i="157"/>
  <c r="CF130" i="157"/>
  <c r="CG130" i="157"/>
  <c r="CH130" i="157"/>
  <c r="CI130" i="157"/>
  <c r="CJ130" i="157"/>
  <c r="CK130" i="157"/>
  <c r="AV131" i="157"/>
  <c r="AW131" i="157"/>
  <c r="AX131" i="157"/>
  <c r="AY131" i="157"/>
  <c r="AZ131" i="157"/>
  <c r="BA131" i="157"/>
  <c r="BB131" i="157"/>
  <c r="BC131" i="157"/>
  <c r="BD131" i="157"/>
  <c r="BE131" i="157"/>
  <c r="BF131" i="157"/>
  <c r="BG131" i="157"/>
  <c r="BH131" i="157"/>
  <c r="BI131" i="157"/>
  <c r="BJ131" i="157"/>
  <c r="BK131" i="157"/>
  <c r="BL131" i="157"/>
  <c r="BM131" i="157"/>
  <c r="BN131" i="157"/>
  <c r="BO131" i="157"/>
  <c r="BP131" i="157"/>
  <c r="BQ131" i="157"/>
  <c r="BR131" i="157"/>
  <c r="BS131" i="157"/>
  <c r="BT131" i="157"/>
  <c r="BU131" i="157"/>
  <c r="BV131" i="157"/>
  <c r="BW131" i="157"/>
  <c r="BX131" i="157"/>
  <c r="BY131" i="157"/>
  <c r="BZ131" i="157"/>
  <c r="CA131" i="157"/>
  <c r="CB131" i="157"/>
  <c r="CC131" i="157"/>
  <c r="CD131" i="157"/>
  <c r="CE131" i="157"/>
  <c r="CF131" i="157"/>
  <c r="CG131" i="157"/>
  <c r="CH131" i="157"/>
  <c r="CI131" i="157"/>
  <c r="CJ131" i="157"/>
  <c r="CK131" i="157"/>
  <c r="AV132" i="157"/>
  <c r="AW132" i="157"/>
  <c r="AX132" i="157"/>
  <c r="AY132" i="157"/>
  <c r="AZ132" i="157"/>
  <c r="BA132" i="157"/>
  <c r="BB132" i="157"/>
  <c r="BC132" i="157"/>
  <c r="BD132" i="157"/>
  <c r="BE132" i="157"/>
  <c r="BF132" i="157"/>
  <c r="BG132" i="157"/>
  <c r="BH132" i="157"/>
  <c r="BI132" i="157"/>
  <c r="BJ132" i="157"/>
  <c r="BK132" i="157"/>
  <c r="BL132" i="157"/>
  <c r="BM132" i="157"/>
  <c r="BN132" i="157"/>
  <c r="BO132" i="157"/>
  <c r="BP132" i="157"/>
  <c r="BQ132" i="157"/>
  <c r="BR132" i="157"/>
  <c r="BS132" i="157"/>
  <c r="BT132" i="157"/>
  <c r="BU132" i="157"/>
  <c r="BV132" i="157"/>
  <c r="BW132" i="157"/>
  <c r="BX132" i="157"/>
  <c r="BY132" i="157"/>
  <c r="BZ132" i="157"/>
  <c r="CA132" i="157"/>
  <c r="CB132" i="157"/>
  <c r="CC132" i="157"/>
  <c r="CD132" i="157"/>
  <c r="CE132" i="157"/>
  <c r="CF132" i="157"/>
  <c r="CG132" i="157"/>
  <c r="CH132" i="157"/>
  <c r="CI132" i="157"/>
  <c r="CJ132" i="157"/>
  <c r="CK132" i="157"/>
  <c r="AV133" i="157"/>
  <c r="AW133" i="157"/>
  <c r="AX133" i="157"/>
  <c r="AY133" i="157"/>
  <c r="AZ133" i="157"/>
  <c r="BA133" i="157"/>
  <c r="BB133" i="157"/>
  <c r="BC133" i="157"/>
  <c r="BD133" i="157"/>
  <c r="BE133" i="157"/>
  <c r="BF133" i="157"/>
  <c r="BG133" i="157"/>
  <c r="BH133" i="157"/>
  <c r="BI133" i="157"/>
  <c r="BJ133" i="157"/>
  <c r="BK133" i="157"/>
  <c r="BL133" i="157"/>
  <c r="BM133" i="157"/>
  <c r="BN133" i="157"/>
  <c r="BO133" i="157"/>
  <c r="BP133" i="157"/>
  <c r="BQ133" i="157"/>
  <c r="BR133" i="157"/>
  <c r="BS133" i="157"/>
  <c r="BT133" i="157"/>
  <c r="BU133" i="157"/>
  <c r="BV133" i="157"/>
  <c r="BW133" i="157"/>
  <c r="BX133" i="157"/>
  <c r="BY133" i="157"/>
  <c r="BZ133" i="157"/>
  <c r="CA133" i="157"/>
  <c r="CB133" i="157"/>
  <c r="CC133" i="157"/>
  <c r="CD133" i="157"/>
  <c r="CE133" i="157"/>
  <c r="CF133" i="157"/>
  <c r="CG133" i="157"/>
  <c r="CH133" i="157"/>
  <c r="CI133" i="157"/>
  <c r="CJ133" i="157"/>
  <c r="CK133" i="157"/>
  <c r="AV134" i="157"/>
  <c r="AW134" i="157"/>
  <c r="AX134" i="157"/>
  <c r="AY134" i="157"/>
  <c r="AZ134" i="157"/>
  <c r="BA134" i="157"/>
  <c r="BB134" i="157"/>
  <c r="BC134" i="157"/>
  <c r="BD134" i="157"/>
  <c r="BE134" i="157"/>
  <c r="BF134" i="157"/>
  <c r="BG134" i="157"/>
  <c r="BH134" i="157"/>
  <c r="BI134" i="157"/>
  <c r="BJ134" i="157"/>
  <c r="BK134" i="157"/>
  <c r="BL134" i="157"/>
  <c r="BM134" i="157"/>
  <c r="BN134" i="157"/>
  <c r="BO134" i="157"/>
  <c r="BP134" i="157"/>
  <c r="BQ134" i="157"/>
  <c r="BR134" i="157"/>
  <c r="BS134" i="157"/>
  <c r="BT134" i="157"/>
  <c r="BU134" i="157"/>
  <c r="BV134" i="157"/>
  <c r="BW134" i="157"/>
  <c r="BX134" i="157"/>
  <c r="BY134" i="157"/>
  <c r="BZ134" i="157"/>
  <c r="CA134" i="157"/>
  <c r="CB134" i="157"/>
  <c r="CC134" i="157"/>
  <c r="CD134" i="157"/>
  <c r="CE134" i="157"/>
  <c r="CF134" i="157"/>
  <c r="CG134" i="157"/>
  <c r="CH134" i="157"/>
  <c r="CI134" i="157"/>
  <c r="CJ134" i="157"/>
  <c r="CK134" i="157"/>
  <c r="AV135" i="157"/>
  <c r="AW135" i="157"/>
  <c r="AX135" i="157"/>
  <c r="AY135" i="157"/>
  <c r="AZ135" i="157"/>
  <c r="BA135" i="157"/>
  <c r="BB135" i="157"/>
  <c r="BC135" i="157"/>
  <c r="BD135" i="157"/>
  <c r="BE135" i="157"/>
  <c r="BF135" i="157"/>
  <c r="BG135" i="157"/>
  <c r="BH135" i="157"/>
  <c r="BI135" i="157"/>
  <c r="BJ135" i="157"/>
  <c r="BK135" i="157"/>
  <c r="BL135" i="157"/>
  <c r="BM135" i="157"/>
  <c r="BN135" i="157"/>
  <c r="BO135" i="157"/>
  <c r="BP135" i="157"/>
  <c r="BQ135" i="157"/>
  <c r="BR135" i="157"/>
  <c r="BS135" i="157"/>
  <c r="BT135" i="157"/>
  <c r="BU135" i="157"/>
  <c r="BV135" i="157"/>
  <c r="BW135" i="157"/>
  <c r="BX135" i="157"/>
  <c r="BY135" i="157"/>
  <c r="BZ135" i="157"/>
  <c r="CA135" i="157"/>
  <c r="CB135" i="157"/>
  <c r="CC135" i="157"/>
  <c r="CD135" i="157"/>
  <c r="CE135" i="157"/>
  <c r="CF135" i="157"/>
  <c r="CG135" i="157"/>
  <c r="CH135" i="157"/>
  <c r="CI135" i="157"/>
  <c r="CJ135" i="157"/>
  <c r="CK135" i="157"/>
  <c r="AV136" i="157"/>
  <c r="AW136" i="157"/>
  <c r="AX136" i="157"/>
  <c r="AY136" i="157"/>
  <c r="AZ136" i="157"/>
  <c r="BA136" i="157"/>
  <c r="BB136" i="157"/>
  <c r="BC136" i="157"/>
  <c r="BD136" i="157"/>
  <c r="BE136" i="157"/>
  <c r="BF136" i="157"/>
  <c r="BG136" i="157"/>
  <c r="BH136" i="157"/>
  <c r="BI136" i="157"/>
  <c r="BJ136" i="157"/>
  <c r="BK136" i="157"/>
  <c r="BL136" i="157"/>
  <c r="BM136" i="157"/>
  <c r="BN136" i="157"/>
  <c r="BO136" i="157"/>
  <c r="BP136" i="157"/>
  <c r="BQ136" i="157"/>
  <c r="BR136" i="157"/>
  <c r="BS136" i="157"/>
  <c r="BT136" i="157"/>
  <c r="BU136" i="157"/>
  <c r="BV136" i="157"/>
  <c r="BW136" i="157"/>
  <c r="BX136" i="157"/>
  <c r="BY136" i="157"/>
  <c r="BZ136" i="157"/>
  <c r="CA136" i="157"/>
  <c r="CB136" i="157"/>
  <c r="CC136" i="157"/>
  <c r="CD136" i="157"/>
  <c r="CE136" i="157"/>
  <c r="CF136" i="157"/>
  <c r="CG136" i="157"/>
  <c r="CH136" i="157"/>
  <c r="CI136" i="157"/>
  <c r="CJ136" i="157"/>
  <c r="CK136" i="157"/>
  <c r="AV120" i="157"/>
  <c r="AW120" i="157"/>
  <c r="AX120" i="157"/>
  <c r="AY120" i="157"/>
  <c r="AZ120" i="157"/>
  <c r="BA120" i="157"/>
  <c r="BB120" i="157"/>
  <c r="BC120" i="157"/>
  <c r="BD120" i="157"/>
  <c r="BE120" i="157"/>
  <c r="BF120" i="157"/>
  <c r="BG120" i="157"/>
  <c r="BH120" i="157"/>
  <c r="BI120" i="157"/>
  <c r="BJ120" i="157"/>
  <c r="BK120" i="157"/>
  <c r="BL120" i="157"/>
  <c r="BM120" i="157"/>
  <c r="BN120" i="157"/>
  <c r="BO120" i="157"/>
  <c r="BP120" i="157"/>
  <c r="BQ120" i="157"/>
  <c r="BR120" i="157"/>
  <c r="BS120" i="157"/>
  <c r="BT120" i="157"/>
  <c r="BU120" i="157"/>
  <c r="BV120" i="157"/>
  <c r="BW120" i="157"/>
  <c r="BX120" i="157"/>
  <c r="BY120" i="157"/>
  <c r="BZ120" i="157"/>
  <c r="CA120" i="157"/>
  <c r="CB120" i="157"/>
  <c r="CC120" i="157"/>
  <c r="CD120" i="157"/>
  <c r="CE120" i="157"/>
  <c r="CF120" i="157"/>
  <c r="CG120" i="157"/>
  <c r="CH120" i="157"/>
  <c r="CI120" i="157"/>
  <c r="CJ120" i="157"/>
  <c r="CK120" i="157"/>
  <c r="AV137" i="157"/>
  <c r="AW137" i="157"/>
  <c r="AX137" i="157"/>
  <c r="AY137" i="157"/>
  <c r="AZ137" i="157"/>
  <c r="BA137" i="157"/>
  <c r="BB137" i="157"/>
  <c r="BC137" i="157"/>
  <c r="BD137" i="157"/>
  <c r="BE137" i="157"/>
  <c r="BF137" i="157"/>
  <c r="BG137" i="157"/>
  <c r="BH137" i="157"/>
  <c r="BI137" i="157"/>
  <c r="BJ137" i="157"/>
  <c r="BK137" i="157"/>
  <c r="BL137" i="157"/>
  <c r="BM137" i="157"/>
  <c r="BN137" i="157"/>
  <c r="BO137" i="157"/>
  <c r="BP137" i="157"/>
  <c r="BQ137" i="157"/>
  <c r="BR137" i="157"/>
  <c r="BS137" i="157"/>
  <c r="BT137" i="157"/>
  <c r="BU137" i="157"/>
  <c r="BV137" i="157"/>
  <c r="BW137" i="157"/>
  <c r="BX137" i="157"/>
  <c r="BY137" i="157"/>
  <c r="BZ137" i="157"/>
  <c r="CA137" i="157"/>
  <c r="CB137" i="157"/>
  <c r="CC137" i="157"/>
  <c r="CD137" i="157"/>
  <c r="CE137" i="157"/>
  <c r="CF137" i="157"/>
  <c r="CG137" i="157"/>
  <c r="CH137" i="157"/>
  <c r="CI137" i="157"/>
  <c r="CJ137" i="157"/>
  <c r="CK137" i="157"/>
  <c r="AV138" i="157"/>
  <c r="AW138" i="157"/>
  <c r="AX138" i="157"/>
  <c r="AY138" i="157"/>
  <c r="AZ138" i="157"/>
  <c r="BA138" i="157"/>
  <c r="BB138" i="157"/>
  <c r="BC138" i="157"/>
  <c r="BD138" i="157"/>
  <c r="BE138" i="157"/>
  <c r="BF138" i="157"/>
  <c r="BG138" i="157"/>
  <c r="BH138" i="157"/>
  <c r="BI138" i="157"/>
  <c r="BJ138" i="157"/>
  <c r="BK138" i="157"/>
  <c r="BL138" i="157"/>
  <c r="BM138" i="157"/>
  <c r="BN138" i="157"/>
  <c r="BO138" i="157"/>
  <c r="BP138" i="157"/>
  <c r="BQ138" i="157"/>
  <c r="BR138" i="157"/>
  <c r="BS138" i="157"/>
  <c r="BT138" i="157"/>
  <c r="BU138" i="157"/>
  <c r="BV138" i="157"/>
  <c r="BW138" i="157"/>
  <c r="BX138" i="157"/>
  <c r="BY138" i="157"/>
  <c r="BZ138" i="157"/>
  <c r="CA138" i="157"/>
  <c r="CB138" i="157"/>
  <c r="CC138" i="157"/>
  <c r="CD138" i="157"/>
  <c r="CE138" i="157"/>
  <c r="CF138" i="157"/>
  <c r="CG138" i="157"/>
  <c r="CH138" i="157"/>
  <c r="CI138" i="157"/>
  <c r="CJ138" i="157"/>
  <c r="CK138" i="157"/>
  <c r="AV139" i="157"/>
  <c r="AW139" i="157"/>
  <c r="AX139" i="157"/>
  <c r="AY139" i="157"/>
  <c r="AZ139" i="157"/>
  <c r="BA139" i="157"/>
  <c r="BB139" i="157"/>
  <c r="BC139" i="157"/>
  <c r="BD139" i="157"/>
  <c r="BE139" i="157"/>
  <c r="BF139" i="157"/>
  <c r="BG139" i="157"/>
  <c r="BH139" i="157"/>
  <c r="BI139" i="157"/>
  <c r="BJ139" i="157"/>
  <c r="BK139" i="157"/>
  <c r="BL139" i="157"/>
  <c r="BM139" i="157"/>
  <c r="BN139" i="157"/>
  <c r="BO139" i="157"/>
  <c r="BP139" i="157"/>
  <c r="BQ139" i="157"/>
  <c r="BR139" i="157"/>
  <c r="BS139" i="157"/>
  <c r="BT139" i="157"/>
  <c r="BU139" i="157"/>
  <c r="BV139" i="157"/>
  <c r="BW139" i="157"/>
  <c r="BX139" i="157"/>
  <c r="BY139" i="157"/>
  <c r="BZ139" i="157"/>
  <c r="CA139" i="157"/>
  <c r="CB139" i="157"/>
  <c r="CC139" i="157"/>
  <c r="CD139" i="157"/>
  <c r="CE139" i="157"/>
  <c r="CF139" i="157"/>
  <c r="CG139" i="157"/>
  <c r="CH139" i="157"/>
  <c r="CI139" i="157"/>
  <c r="CJ139" i="157"/>
  <c r="CK139" i="157"/>
  <c r="AV140" i="157"/>
  <c r="AW140" i="157"/>
  <c r="AX140" i="157"/>
  <c r="AY140" i="157"/>
  <c r="AZ140" i="157"/>
  <c r="BA140" i="157"/>
  <c r="BB140" i="157"/>
  <c r="BC140" i="157"/>
  <c r="BD140" i="157"/>
  <c r="BE140" i="157"/>
  <c r="BF140" i="157"/>
  <c r="BG140" i="157"/>
  <c r="BH140" i="157"/>
  <c r="BI140" i="157"/>
  <c r="BJ140" i="157"/>
  <c r="BK140" i="157"/>
  <c r="BL140" i="157"/>
  <c r="BM140" i="157"/>
  <c r="BN140" i="157"/>
  <c r="BO140" i="157"/>
  <c r="BP140" i="157"/>
  <c r="BQ140" i="157"/>
  <c r="BR140" i="157"/>
  <c r="BS140" i="157"/>
  <c r="BT140" i="157"/>
  <c r="BU140" i="157"/>
  <c r="BV140" i="157"/>
  <c r="BW140" i="157"/>
  <c r="BX140" i="157"/>
  <c r="BY140" i="157"/>
  <c r="BZ140" i="157"/>
  <c r="CA140" i="157"/>
  <c r="CB140" i="157"/>
  <c r="CC140" i="157"/>
  <c r="CD140" i="157"/>
  <c r="CE140" i="157"/>
  <c r="CF140" i="157"/>
  <c r="CG140" i="157"/>
  <c r="CH140" i="157"/>
  <c r="CI140" i="157"/>
  <c r="CJ140" i="157"/>
  <c r="CK140" i="157"/>
  <c r="AV141" i="157"/>
  <c r="AW141" i="157"/>
  <c r="AX141" i="157"/>
  <c r="AY141" i="157"/>
  <c r="AZ141" i="157"/>
  <c r="BA141" i="157"/>
  <c r="BB141" i="157"/>
  <c r="BC141" i="157"/>
  <c r="BD141" i="157"/>
  <c r="BE141" i="157"/>
  <c r="BF141" i="157"/>
  <c r="BG141" i="157"/>
  <c r="BH141" i="157"/>
  <c r="BI141" i="157"/>
  <c r="BJ141" i="157"/>
  <c r="BK141" i="157"/>
  <c r="BL141" i="157"/>
  <c r="BM141" i="157"/>
  <c r="BN141" i="157"/>
  <c r="BO141" i="157"/>
  <c r="BP141" i="157"/>
  <c r="BQ141" i="157"/>
  <c r="BR141" i="157"/>
  <c r="BS141" i="157"/>
  <c r="BT141" i="157"/>
  <c r="BU141" i="157"/>
  <c r="BV141" i="157"/>
  <c r="BW141" i="157"/>
  <c r="BX141" i="157"/>
  <c r="BY141" i="157"/>
  <c r="BZ141" i="157"/>
  <c r="CA141" i="157"/>
  <c r="CB141" i="157"/>
  <c r="CC141" i="157"/>
  <c r="CD141" i="157"/>
  <c r="CE141" i="157"/>
  <c r="CF141" i="157"/>
  <c r="CG141" i="157"/>
  <c r="CH141" i="157"/>
  <c r="CI141" i="157"/>
  <c r="CJ141" i="157"/>
  <c r="CK141" i="157"/>
  <c r="AV142" i="157"/>
  <c r="AW142" i="157"/>
  <c r="AX142" i="157"/>
  <c r="AY142" i="157"/>
  <c r="AZ142" i="157"/>
  <c r="BA142" i="157"/>
  <c r="BB142" i="157"/>
  <c r="BC142" i="157"/>
  <c r="BD142" i="157"/>
  <c r="BE142" i="157"/>
  <c r="BF142" i="157"/>
  <c r="BG142" i="157"/>
  <c r="BH142" i="157"/>
  <c r="BI142" i="157"/>
  <c r="BJ142" i="157"/>
  <c r="BK142" i="157"/>
  <c r="BL142" i="157"/>
  <c r="BM142" i="157"/>
  <c r="BN142" i="157"/>
  <c r="BO142" i="157"/>
  <c r="BP142" i="157"/>
  <c r="BQ142" i="157"/>
  <c r="BR142" i="157"/>
  <c r="BS142" i="157"/>
  <c r="BT142" i="157"/>
  <c r="BU142" i="157"/>
  <c r="BV142" i="157"/>
  <c r="BW142" i="157"/>
  <c r="BX142" i="157"/>
  <c r="BY142" i="157"/>
  <c r="BZ142" i="157"/>
  <c r="CA142" i="157"/>
  <c r="CB142" i="157"/>
  <c r="CC142" i="157"/>
  <c r="CD142" i="157"/>
  <c r="CE142" i="157"/>
  <c r="CF142" i="157"/>
  <c r="CG142" i="157"/>
  <c r="CH142" i="157"/>
  <c r="CI142" i="157"/>
  <c r="CJ142" i="157"/>
  <c r="CK142" i="157"/>
  <c r="AV143" i="157"/>
  <c r="AW143" i="157"/>
  <c r="AX143" i="157"/>
  <c r="AY143" i="157"/>
  <c r="AZ143" i="157"/>
  <c r="BA143" i="157"/>
  <c r="BB143" i="157"/>
  <c r="BC143" i="157"/>
  <c r="BD143" i="157"/>
  <c r="BE143" i="157"/>
  <c r="BF143" i="157"/>
  <c r="BG143" i="157"/>
  <c r="BH143" i="157"/>
  <c r="BI143" i="157"/>
  <c r="BJ143" i="157"/>
  <c r="BK143" i="157"/>
  <c r="BL143" i="157"/>
  <c r="BM143" i="157"/>
  <c r="BN143" i="157"/>
  <c r="BO143" i="157"/>
  <c r="BP143" i="157"/>
  <c r="BQ143" i="157"/>
  <c r="BR143" i="157"/>
  <c r="BS143" i="157"/>
  <c r="BT143" i="157"/>
  <c r="BU143" i="157"/>
  <c r="BV143" i="157"/>
  <c r="BW143" i="157"/>
  <c r="BX143" i="157"/>
  <c r="BY143" i="157"/>
  <c r="BZ143" i="157"/>
  <c r="CA143" i="157"/>
  <c r="CB143" i="157"/>
  <c r="CC143" i="157"/>
  <c r="CD143" i="157"/>
  <c r="CE143" i="157"/>
  <c r="CF143" i="157"/>
  <c r="CG143" i="157"/>
  <c r="CH143" i="157"/>
  <c r="CI143" i="157"/>
  <c r="CJ143" i="157"/>
  <c r="CK143" i="157"/>
  <c r="AV144" i="157"/>
  <c r="AW144" i="157"/>
  <c r="AX144" i="157"/>
  <c r="AY144" i="157"/>
  <c r="AZ144" i="157"/>
  <c r="BA144" i="157"/>
  <c r="BB144" i="157"/>
  <c r="BC144" i="157"/>
  <c r="BD144" i="157"/>
  <c r="BE144" i="157"/>
  <c r="BF144" i="157"/>
  <c r="BG144" i="157"/>
  <c r="BH144" i="157"/>
  <c r="BI144" i="157"/>
  <c r="BJ144" i="157"/>
  <c r="BK144" i="157"/>
  <c r="BL144" i="157"/>
  <c r="BM144" i="157"/>
  <c r="BN144" i="157"/>
  <c r="BO144" i="157"/>
  <c r="BP144" i="157"/>
  <c r="BQ144" i="157"/>
  <c r="BR144" i="157"/>
  <c r="BS144" i="157"/>
  <c r="BT144" i="157"/>
  <c r="BU144" i="157"/>
  <c r="BV144" i="157"/>
  <c r="BW144" i="157"/>
  <c r="BX144" i="157"/>
  <c r="BY144" i="157"/>
  <c r="BZ144" i="157"/>
  <c r="CA144" i="157"/>
  <c r="CB144" i="157"/>
  <c r="CC144" i="157"/>
  <c r="CD144" i="157"/>
  <c r="CE144" i="157"/>
  <c r="CF144" i="157"/>
  <c r="CG144" i="157"/>
  <c r="CH144" i="157"/>
  <c r="CI144" i="157"/>
  <c r="CJ144" i="157"/>
  <c r="CK144" i="157"/>
  <c r="AV145" i="157"/>
  <c r="AW145" i="157"/>
  <c r="AX145" i="157"/>
  <c r="AY145" i="157"/>
  <c r="AZ145" i="157"/>
  <c r="BA145" i="157"/>
  <c r="BB145" i="157"/>
  <c r="BC145" i="157"/>
  <c r="BD145" i="157"/>
  <c r="BE145" i="157"/>
  <c r="BF145" i="157"/>
  <c r="BG145" i="157"/>
  <c r="BH145" i="157"/>
  <c r="BI145" i="157"/>
  <c r="BJ145" i="157"/>
  <c r="BK145" i="157"/>
  <c r="BL145" i="157"/>
  <c r="BM145" i="157"/>
  <c r="BN145" i="157"/>
  <c r="BO145" i="157"/>
  <c r="BP145" i="157"/>
  <c r="BQ145" i="157"/>
  <c r="BR145" i="157"/>
  <c r="BS145" i="157"/>
  <c r="BT145" i="157"/>
  <c r="BU145" i="157"/>
  <c r="BV145" i="157"/>
  <c r="BW145" i="157"/>
  <c r="BX145" i="157"/>
  <c r="BY145" i="157"/>
  <c r="BZ145" i="157"/>
  <c r="CA145" i="157"/>
  <c r="CB145" i="157"/>
  <c r="CC145" i="157"/>
  <c r="CD145" i="157"/>
  <c r="CE145" i="157"/>
  <c r="CF145" i="157"/>
  <c r="CG145" i="157"/>
  <c r="CH145" i="157"/>
  <c r="CI145" i="157"/>
  <c r="CJ145" i="157"/>
  <c r="CK145" i="157"/>
  <c r="AV146" i="157"/>
  <c r="AW146" i="157"/>
  <c r="AX146" i="157"/>
  <c r="AY146" i="157"/>
  <c r="AZ146" i="157"/>
  <c r="BA146" i="157"/>
  <c r="BB146" i="157"/>
  <c r="BC146" i="157"/>
  <c r="BD146" i="157"/>
  <c r="BE146" i="157"/>
  <c r="BF146" i="157"/>
  <c r="BG146" i="157"/>
  <c r="BH146" i="157"/>
  <c r="BI146" i="157"/>
  <c r="BJ146" i="157"/>
  <c r="BK146" i="157"/>
  <c r="BL146" i="157"/>
  <c r="BM146" i="157"/>
  <c r="BN146" i="157"/>
  <c r="BO146" i="157"/>
  <c r="BP146" i="157"/>
  <c r="BQ146" i="157"/>
  <c r="BR146" i="157"/>
  <c r="BS146" i="157"/>
  <c r="BT146" i="157"/>
  <c r="BU146" i="157"/>
  <c r="BV146" i="157"/>
  <c r="BW146" i="157"/>
  <c r="BX146" i="157"/>
  <c r="BY146" i="157"/>
  <c r="BZ146" i="157"/>
  <c r="CA146" i="157"/>
  <c r="CB146" i="157"/>
  <c r="CC146" i="157"/>
  <c r="CD146" i="157"/>
  <c r="CE146" i="157"/>
  <c r="CF146" i="157"/>
  <c r="CG146" i="157"/>
  <c r="CH146" i="157"/>
  <c r="CI146" i="157"/>
  <c r="CJ146" i="157"/>
  <c r="CK146" i="157"/>
  <c r="AV147" i="157"/>
  <c r="AW147" i="157"/>
  <c r="AX147" i="157"/>
  <c r="AY147" i="157"/>
  <c r="AZ147" i="157"/>
  <c r="BA147" i="157"/>
  <c r="BB147" i="157"/>
  <c r="BC147" i="157"/>
  <c r="BD147" i="157"/>
  <c r="BE147" i="157"/>
  <c r="BF147" i="157"/>
  <c r="BG147" i="157"/>
  <c r="BH147" i="157"/>
  <c r="BI147" i="157"/>
  <c r="BJ147" i="157"/>
  <c r="BK147" i="157"/>
  <c r="BL147" i="157"/>
  <c r="BM147" i="157"/>
  <c r="BN147" i="157"/>
  <c r="BO147" i="157"/>
  <c r="BP147" i="157"/>
  <c r="BQ147" i="157"/>
  <c r="BR147" i="157"/>
  <c r="BS147" i="157"/>
  <c r="BT147" i="157"/>
  <c r="BU147" i="157"/>
  <c r="BV147" i="157"/>
  <c r="BW147" i="157"/>
  <c r="BX147" i="157"/>
  <c r="BY147" i="157"/>
  <c r="BZ147" i="157"/>
  <c r="CA147" i="157"/>
  <c r="CB147" i="157"/>
  <c r="CC147" i="157"/>
  <c r="CD147" i="157"/>
  <c r="CE147" i="157"/>
  <c r="CF147" i="157"/>
  <c r="CG147" i="157"/>
  <c r="CH147" i="157"/>
  <c r="CI147" i="157"/>
  <c r="CJ147" i="157"/>
  <c r="CK147" i="157"/>
  <c r="AV148" i="157"/>
  <c r="AW148" i="157"/>
  <c r="AX148" i="157"/>
  <c r="AY148" i="157"/>
  <c r="AZ148" i="157"/>
  <c r="BA148" i="157"/>
  <c r="BB148" i="157"/>
  <c r="BC148" i="157"/>
  <c r="BD148" i="157"/>
  <c r="BE148" i="157"/>
  <c r="BF148" i="157"/>
  <c r="BG148" i="157"/>
  <c r="BH148" i="157"/>
  <c r="BI148" i="157"/>
  <c r="BJ148" i="157"/>
  <c r="BK148" i="157"/>
  <c r="BL148" i="157"/>
  <c r="BM148" i="157"/>
  <c r="BN148" i="157"/>
  <c r="BO148" i="157"/>
  <c r="BP148" i="157"/>
  <c r="BQ148" i="157"/>
  <c r="BR148" i="157"/>
  <c r="BS148" i="157"/>
  <c r="BT148" i="157"/>
  <c r="BU148" i="157"/>
  <c r="BV148" i="157"/>
  <c r="BW148" i="157"/>
  <c r="BX148" i="157"/>
  <c r="BY148" i="157"/>
  <c r="BZ148" i="157"/>
  <c r="CA148" i="157"/>
  <c r="CB148" i="157"/>
  <c r="CC148" i="157"/>
  <c r="CD148" i="157"/>
  <c r="CE148" i="157"/>
  <c r="CF148" i="157"/>
  <c r="CG148" i="157"/>
  <c r="CH148" i="157"/>
  <c r="CI148" i="157"/>
  <c r="CJ148" i="157"/>
  <c r="CK148" i="157"/>
  <c r="AV149" i="157"/>
  <c r="AW149" i="157"/>
  <c r="AX149" i="157"/>
  <c r="AY149" i="157"/>
  <c r="AZ149" i="157"/>
  <c r="BA149" i="157"/>
  <c r="BB149" i="157"/>
  <c r="BC149" i="157"/>
  <c r="BD149" i="157"/>
  <c r="BE149" i="157"/>
  <c r="BF149" i="157"/>
  <c r="BG149" i="157"/>
  <c r="BH149" i="157"/>
  <c r="BI149" i="157"/>
  <c r="BJ149" i="157"/>
  <c r="BK149" i="157"/>
  <c r="BL149" i="157"/>
  <c r="BM149" i="157"/>
  <c r="BN149" i="157"/>
  <c r="BO149" i="157"/>
  <c r="BP149" i="157"/>
  <c r="BQ149" i="157"/>
  <c r="BR149" i="157"/>
  <c r="BS149" i="157"/>
  <c r="BT149" i="157"/>
  <c r="BU149" i="157"/>
  <c r="BV149" i="157"/>
  <c r="BW149" i="157"/>
  <c r="BX149" i="157"/>
  <c r="BY149" i="157"/>
  <c r="BZ149" i="157"/>
  <c r="CA149" i="157"/>
  <c r="CB149" i="157"/>
  <c r="CC149" i="157"/>
  <c r="CD149" i="157"/>
  <c r="CE149" i="157"/>
  <c r="CF149" i="157"/>
  <c r="CG149" i="157"/>
  <c r="CH149" i="157"/>
  <c r="CI149" i="157"/>
  <c r="CJ149" i="157"/>
  <c r="CK149" i="157"/>
  <c r="AV150" i="157"/>
  <c r="AW150" i="157"/>
  <c r="AX150" i="157"/>
  <c r="AY150" i="157"/>
  <c r="AZ150" i="157"/>
  <c r="BA150" i="157"/>
  <c r="BB150" i="157"/>
  <c r="BC150" i="157"/>
  <c r="BD150" i="157"/>
  <c r="BE150" i="157"/>
  <c r="BF150" i="157"/>
  <c r="BG150" i="157"/>
  <c r="BH150" i="157"/>
  <c r="BI150" i="157"/>
  <c r="BJ150" i="157"/>
  <c r="BK150" i="157"/>
  <c r="BL150" i="157"/>
  <c r="BM150" i="157"/>
  <c r="BN150" i="157"/>
  <c r="BO150" i="157"/>
  <c r="BP150" i="157"/>
  <c r="BQ150" i="157"/>
  <c r="BR150" i="157"/>
  <c r="BS150" i="157"/>
  <c r="BT150" i="157"/>
  <c r="BU150" i="157"/>
  <c r="BV150" i="157"/>
  <c r="BW150" i="157"/>
  <c r="BX150" i="157"/>
  <c r="BY150" i="157"/>
  <c r="BZ150" i="157"/>
  <c r="CA150" i="157"/>
  <c r="CB150" i="157"/>
  <c r="CC150" i="157"/>
  <c r="CD150" i="157"/>
  <c r="CE150" i="157"/>
  <c r="CF150" i="157"/>
  <c r="CG150" i="157"/>
  <c r="CH150" i="157"/>
  <c r="CI150" i="157"/>
  <c r="CJ150" i="157"/>
  <c r="CK150" i="157"/>
  <c r="AV151" i="157"/>
  <c r="AW151" i="157"/>
  <c r="AX151" i="157"/>
  <c r="AY151" i="157"/>
  <c r="AZ151" i="157"/>
  <c r="BA151" i="157"/>
  <c r="BB151" i="157"/>
  <c r="BC151" i="157"/>
  <c r="BD151" i="157"/>
  <c r="BE151" i="157"/>
  <c r="BF151" i="157"/>
  <c r="BG151" i="157"/>
  <c r="BH151" i="157"/>
  <c r="BI151" i="157"/>
  <c r="BJ151" i="157"/>
  <c r="BK151" i="157"/>
  <c r="BL151" i="157"/>
  <c r="BM151" i="157"/>
  <c r="BN151" i="157"/>
  <c r="BO151" i="157"/>
  <c r="BP151" i="157"/>
  <c r="BQ151" i="157"/>
  <c r="BR151" i="157"/>
  <c r="BS151" i="157"/>
  <c r="BT151" i="157"/>
  <c r="BU151" i="157"/>
  <c r="BV151" i="157"/>
  <c r="BW151" i="157"/>
  <c r="BX151" i="157"/>
  <c r="BY151" i="157"/>
  <c r="BZ151" i="157"/>
  <c r="CA151" i="157"/>
  <c r="CB151" i="157"/>
  <c r="CC151" i="157"/>
  <c r="CD151" i="157"/>
  <c r="CE151" i="157"/>
  <c r="CF151" i="157"/>
  <c r="CG151" i="157"/>
  <c r="CH151" i="157"/>
  <c r="CI151" i="157"/>
  <c r="CJ151" i="157"/>
  <c r="CK151" i="157"/>
  <c r="AW110" i="157"/>
  <c r="AX110" i="157"/>
  <c r="AY110" i="157"/>
  <c r="AZ110" i="157"/>
  <c r="BA110" i="157"/>
  <c r="BB110" i="157"/>
  <c r="BC110" i="157"/>
  <c r="BD110" i="157"/>
  <c r="BE110" i="157"/>
  <c r="BF110" i="157"/>
  <c r="BG110" i="157"/>
  <c r="BH110" i="157"/>
  <c r="BI110" i="157"/>
  <c r="BJ110" i="157"/>
  <c r="BK110" i="157"/>
  <c r="BL110" i="157"/>
  <c r="BM110" i="157"/>
  <c r="BN110" i="157"/>
  <c r="BO110" i="157"/>
  <c r="BP110" i="157"/>
  <c r="BQ110" i="157"/>
  <c r="BR110" i="157"/>
  <c r="BS110" i="157"/>
  <c r="BT110" i="157"/>
  <c r="BU110" i="157"/>
  <c r="BV110" i="157"/>
  <c r="BW110" i="157"/>
  <c r="BX110" i="157"/>
  <c r="BY110" i="157"/>
  <c r="BZ110" i="157"/>
  <c r="CA110" i="157"/>
  <c r="CB110" i="157"/>
  <c r="CC110" i="157"/>
  <c r="CD110" i="157"/>
  <c r="CE110" i="157"/>
  <c r="CF110" i="157"/>
  <c r="CG110" i="157"/>
  <c r="CH110" i="157"/>
  <c r="CI110" i="157"/>
  <c r="CJ110" i="157"/>
  <c r="CK110" i="157"/>
  <c r="AV110" i="157"/>
  <c r="J27" i="149"/>
  <c r="J23" i="149"/>
  <c r="J24" i="149"/>
  <c r="E84" i="157"/>
  <c r="E98" i="157" s="1"/>
  <c r="L51" i="94"/>
  <c r="L53" i="94" s="1"/>
  <c r="F339" i="157"/>
  <c r="F384" i="157" s="1"/>
  <c r="G339" i="157"/>
  <c r="G384" i="157" s="1"/>
  <c r="I339" i="157"/>
  <c r="I384" i="157" s="1"/>
  <c r="J339" i="157"/>
  <c r="J384" i="157" s="1"/>
  <c r="K339" i="157"/>
  <c r="K384" i="157" s="1"/>
  <c r="L339" i="157"/>
  <c r="L384" i="157" s="1"/>
  <c r="M339" i="157"/>
  <c r="M384" i="157" s="1"/>
  <c r="N339" i="157"/>
  <c r="N384" i="157" s="1"/>
  <c r="O339" i="157"/>
  <c r="O384" i="157" s="1"/>
  <c r="P339" i="157"/>
  <c r="P384" i="157" s="1"/>
  <c r="Q339" i="157"/>
  <c r="Q384" i="157" s="1"/>
  <c r="R339" i="157"/>
  <c r="R384" i="157" s="1"/>
  <c r="S339" i="157"/>
  <c r="S384" i="157" s="1"/>
  <c r="T339" i="157"/>
  <c r="T384" i="157" s="1"/>
  <c r="U339" i="157"/>
  <c r="U384" i="157" s="1"/>
  <c r="V339" i="157"/>
  <c r="V384" i="157" s="1"/>
  <c r="W339" i="157"/>
  <c r="W384" i="157" s="1"/>
  <c r="X339" i="157"/>
  <c r="X384" i="157" s="1"/>
  <c r="Y339" i="157"/>
  <c r="Y384" i="157" s="1"/>
  <c r="Z339" i="157"/>
  <c r="Z384" i="157" s="1"/>
  <c r="AA339" i="157"/>
  <c r="AA384" i="157" s="1"/>
  <c r="AB339" i="157"/>
  <c r="AB384" i="157" s="1"/>
  <c r="AC339" i="157"/>
  <c r="AC384" i="157" s="1"/>
  <c r="AD339" i="157"/>
  <c r="AD384" i="157" s="1"/>
  <c r="AE339" i="157"/>
  <c r="AE384" i="157" s="1"/>
  <c r="AF339" i="157"/>
  <c r="AF384" i="157" s="1"/>
  <c r="AG339" i="157"/>
  <c r="AG384" i="157" s="1"/>
  <c r="AH339" i="157"/>
  <c r="AH384" i="157" s="1"/>
  <c r="AI339" i="157"/>
  <c r="AI384" i="157" s="1"/>
  <c r="AJ339" i="157"/>
  <c r="AJ384" i="157" s="1"/>
  <c r="AK339" i="157"/>
  <c r="AK384" i="157" s="1"/>
  <c r="AL339" i="157"/>
  <c r="AL384" i="157" s="1"/>
  <c r="AM339" i="157"/>
  <c r="AM384" i="157" s="1"/>
  <c r="AN339" i="157"/>
  <c r="AN384" i="157" s="1"/>
  <c r="AO339" i="157"/>
  <c r="AO384" i="157" s="1"/>
  <c r="AP339" i="157"/>
  <c r="AP384" i="157" s="1"/>
  <c r="AQ339" i="157"/>
  <c r="AQ384" i="157" s="1"/>
  <c r="AR339" i="157"/>
  <c r="AR384" i="157" s="1"/>
  <c r="AS339" i="157"/>
  <c r="AS384" i="157" s="1"/>
  <c r="AT339" i="157"/>
  <c r="AT384" i="157" s="1"/>
  <c r="G340" i="157"/>
  <c r="G385" i="157" s="1"/>
  <c r="H340" i="157"/>
  <c r="H385" i="157" s="1"/>
  <c r="I340" i="157"/>
  <c r="I385" i="157" s="1"/>
  <c r="J340" i="157"/>
  <c r="J385" i="157" s="1"/>
  <c r="K340" i="157"/>
  <c r="K385" i="157" s="1"/>
  <c r="L340" i="157"/>
  <c r="L385" i="157" s="1"/>
  <c r="M340" i="157"/>
  <c r="M385" i="157" s="1"/>
  <c r="N340" i="157"/>
  <c r="N385" i="157" s="1"/>
  <c r="O340" i="157"/>
  <c r="O385" i="157" s="1"/>
  <c r="P340" i="157"/>
  <c r="P385" i="157" s="1"/>
  <c r="Q340" i="157"/>
  <c r="Q385" i="157" s="1"/>
  <c r="R340" i="157"/>
  <c r="R385" i="157" s="1"/>
  <c r="S340" i="157"/>
  <c r="S385" i="157" s="1"/>
  <c r="T340" i="157"/>
  <c r="T385" i="157" s="1"/>
  <c r="U340" i="157"/>
  <c r="U385" i="157" s="1"/>
  <c r="V340" i="157"/>
  <c r="V385" i="157" s="1"/>
  <c r="W340" i="157"/>
  <c r="W385" i="157" s="1"/>
  <c r="X340" i="157"/>
  <c r="X385" i="157" s="1"/>
  <c r="Y340" i="157"/>
  <c r="Y385" i="157" s="1"/>
  <c r="Z340" i="157"/>
  <c r="Z385" i="157" s="1"/>
  <c r="AA340" i="157"/>
  <c r="AA385" i="157" s="1"/>
  <c r="AB340" i="157"/>
  <c r="AB385" i="157" s="1"/>
  <c r="AC340" i="157"/>
  <c r="AC385" i="157" s="1"/>
  <c r="AD340" i="157"/>
  <c r="AD385" i="157" s="1"/>
  <c r="AE340" i="157"/>
  <c r="AE385" i="157" s="1"/>
  <c r="AF340" i="157"/>
  <c r="AF385" i="157" s="1"/>
  <c r="AG340" i="157"/>
  <c r="AG385" i="157" s="1"/>
  <c r="AH340" i="157"/>
  <c r="AH385" i="157" s="1"/>
  <c r="AI340" i="157"/>
  <c r="AI385" i="157" s="1"/>
  <c r="AJ340" i="157"/>
  <c r="AJ385" i="157" s="1"/>
  <c r="AK340" i="157"/>
  <c r="AK385" i="157" s="1"/>
  <c r="AL340" i="157"/>
  <c r="AL385" i="157" s="1"/>
  <c r="AM340" i="157"/>
  <c r="AM385" i="157" s="1"/>
  <c r="AN340" i="157"/>
  <c r="AN385" i="157" s="1"/>
  <c r="AO340" i="157"/>
  <c r="AO385" i="157" s="1"/>
  <c r="AP340" i="157"/>
  <c r="AP385" i="157" s="1"/>
  <c r="AQ340" i="157"/>
  <c r="AQ385" i="157" s="1"/>
  <c r="AR340" i="157"/>
  <c r="AR385" i="157" s="1"/>
  <c r="AS340" i="157"/>
  <c r="AS385" i="157" s="1"/>
  <c r="AT340" i="157"/>
  <c r="AT385" i="157" s="1"/>
  <c r="H341" i="157"/>
  <c r="H386" i="157" s="1"/>
  <c r="I341" i="157"/>
  <c r="I386" i="157" s="1"/>
  <c r="J341" i="157"/>
  <c r="J386" i="157" s="1"/>
  <c r="K341" i="157"/>
  <c r="K386" i="157" s="1"/>
  <c r="L341" i="157"/>
  <c r="L386" i="157" s="1"/>
  <c r="M341" i="157"/>
  <c r="M386" i="157" s="1"/>
  <c r="N341" i="157"/>
  <c r="N386" i="157" s="1"/>
  <c r="O341" i="157"/>
  <c r="O386" i="157" s="1"/>
  <c r="P341" i="157"/>
  <c r="P386" i="157" s="1"/>
  <c r="Q341" i="157"/>
  <c r="Q386" i="157" s="1"/>
  <c r="R341" i="157"/>
  <c r="R386" i="157" s="1"/>
  <c r="S341" i="157"/>
  <c r="S386" i="157" s="1"/>
  <c r="T341" i="157"/>
  <c r="T386" i="157" s="1"/>
  <c r="U341" i="157"/>
  <c r="U386" i="157" s="1"/>
  <c r="V341" i="157"/>
  <c r="V386" i="157" s="1"/>
  <c r="W341" i="157"/>
  <c r="W386" i="157" s="1"/>
  <c r="X341" i="157"/>
  <c r="X386" i="157" s="1"/>
  <c r="Y341" i="157"/>
  <c r="Y386" i="157" s="1"/>
  <c r="Z341" i="157"/>
  <c r="Z386" i="157" s="1"/>
  <c r="AA341" i="157"/>
  <c r="AA386" i="157" s="1"/>
  <c r="AB341" i="157"/>
  <c r="AB386" i="157" s="1"/>
  <c r="AC341" i="157"/>
  <c r="AC386" i="157" s="1"/>
  <c r="AD341" i="157"/>
  <c r="AD386" i="157" s="1"/>
  <c r="AE341" i="157"/>
  <c r="AE386" i="157" s="1"/>
  <c r="AF341" i="157"/>
  <c r="AF386" i="157" s="1"/>
  <c r="AG341" i="157"/>
  <c r="AG386" i="157" s="1"/>
  <c r="AH341" i="157"/>
  <c r="AH386" i="157" s="1"/>
  <c r="AI341" i="157"/>
  <c r="AI386" i="157" s="1"/>
  <c r="AJ341" i="157"/>
  <c r="AJ386" i="157" s="1"/>
  <c r="AK341" i="157"/>
  <c r="AK386" i="157" s="1"/>
  <c r="AL341" i="157"/>
  <c r="AL386" i="157" s="1"/>
  <c r="AM341" i="157"/>
  <c r="AM386" i="157" s="1"/>
  <c r="AN341" i="157"/>
  <c r="AN386" i="157" s="1"/>
  <c r="AO341" i="157"/>
  <c r="AO386" i="157" s="1"/>
  <c r="AP341" i="157"/>
  <c r="AP386" i="157" s="1"/>
  <c r="AQ341" i="157"/>
  <c r="AQ386" i="157" s="1"/>
  <c r="AR341" i="157"/>
  <c r="AR386" i="157" s="1"/>
  <c r="AS341" i="157"/>
  <c r="AS386" i="157" s="1"/>
  <c r="AT341" i="157"/>
  <c r="AT386" i="157" s="1"/>
  <c r="F342" i="157"/>
  <c r="F387" i="157" s="1"/>
  <c r="I342" i="157"/>
  <c r="I387" i="157" s="1"/>
  <c r="J342" i="157"/>
  <c r="J387" i="157" s="1"/>
  <c r="K342" i="157"/>
  <c r="K387" i="157" s="1"/>
  <c r="L342" i="157"/>
  <c r="L387" i="157" s="1"/>
  <c r="M342" i="157"/>
  <c r="M387" i="157" s="1"/>
  <c r="N342" i="157"/>
  <c r="N387" i="157" s="1"/>
  <c r="O342" i="157"/>
  <c r="O387" i="157" s="1"/>
  <c r="P342" i="157"/>
  <c r="P387" i="157" s="1"/>
  <c r="Q342" i="157"/>
  <c r="Q387" i="157" s="1"/>
  <c r="R342" i="157"/>
  <c r="R387" i="157" s="1"/>
  <c r="S342" i="157"/>
  <c r="S387" i="157" s="1"/>
  <c r="T342" i="157"/>
  <c r="T387" i="157" s="1"/>
  <c r="U342" i="157"/>
  <c r="U387" i="157" s="1"/>
  <c r="V342" i="157"/>
  <c r="V387" i="157" s="1"/>
  <c r="W342" i="157"/>
  <c r="W387" i="157" s="1"/>
  <c r="X342" i="157"/>
  <c r="X387" i="157" s="1"/>
  <c r="Y342" i="157"/>
  <c r="Y387" i="157" s="1"/>
  <c r="Z342" i="157"/>
  <c r="Z387" i="157" s="1"/>
  <c r="AA342" i="157"/>
  <c r="AA387" i="157" s="1"/>
  <c r="AB342" i="157"/>
  <c r="AB387" i="157" s="1"/>
  <c r="AC342" i="157"/>
  <c r="AC387" i="157" s="1"/>
  <c r="AD342" i="157"/>
  <c r="AD387" i="157" s="1"/>
  <c r="AE342" i="157"/>
  <c r="AE387" i="157" s="1"/>
  <c r="AF342" i="157"/>
  <c r="AF387" i="157" s="1"/>
  <c r="AG342" i="157"/>
  <c r="AG387" i="157" s="1"/>
  <c r="AH342" i="157"/>
  <c r="AH387" i="157" s="1"/>
  <c r="AI342" i="157"/>
  <c r="AI387" i="157" s="1"/>
  <c r="AJ342" i="157"/>
  <c r="AJ387" i="157" s="1"/>
  <c r="AK342" i="157"/>
  <c r="AK387" i="157" s="1"/>
  <c r="AL342" i="157"/>
  <c r="AL387" i="157" s="1"/>
  <c r="AM342" i="157"/>
  <c r="AM387" i="157" s="1"/>
  <c r="AN342" i="157"/>
  <c r="AN387" i="157" s="1"/>
  <c r="AO342" i="157"/>
  <c r="AO387" i="157" s="1"/>
  <c r="AP342" i="157"/>
  <c r="AP387" i="157" s="1"/>
  <c r="AQ342" i="157"/>
  <c r="AQ387" i="157" s="1"/>
  <c r="AR342" i="157"/>
  <c r="AR387" i="157" s="1"/>
  <c r="AS342" i="157"/>
  <c r="AS387" i="157" s="1"/>
  <c r="AT342" i="157"/>
  <c r="AT387" i="157" s="1"/>
  <c r="F343" i="157"/>
  <c r="F388" i="157" s="1"/>
  <c r="H343" i="157"/>
  <c r="H388" i="157" s="1"/>
  <c r="J343" i="157"/>
  <c r="J388" i="157" s="1"/>
  <c r="K343" i="157"/>
  <c r="K388" i="157" s="1"/>
  <c r="L343" i="157"/>
  <c r="L388" i="157" s="1"/>
  <c r="M343" i="157"/>
  <c r="M388" i="157" s="1"/>
  <c r="N343" i="157"/>
  <c r="N388" i="157" s="1"/>
  <c r="O343" i="157"/>
  <c r="O388" i="157" s="1"/>
  <c r="P343" i="157"/>
  <c r="P388" i="157" s="1"/>
  <c r="Q343" i="157"/>
  <c r="Q388" i="157" s="1"/>
  <c r="R343" i="157"/>
  <c r="R388" i="157" s="1"/>
  <c r="S343" i="157"/>
  <c r="S388" i="157" s="1"/>
  <c r="T343" i="157"/>
  <c r="T388" i="157" s="1"/>
  <c r="U343" i="157"/>
  <c r="U388" i="157" s="1"/>
  <c r="V343" i="157"/>
  <c r="V388" i="157" s="1"/>
  <c r="W343" i="157"/>
  <c r="W388" i="157" s="1"/>
  <c r="X343" i="157"/>
  <c r="X388" i="157" s="1"/>
  <c r="Y343" i="157"/>
  <c r="Y388" i="157" s="1"/>
  <c r="Z343" i="157"/>
  <c r="Z388" i="157" s="1"/>
  <c r="AA343" i="157"/>
  <c r="AA388" i="157" s="1"/>
  <c r="AB343" i="157"/>
  <c r="AB388" i="157" s="1"/>
  <c r="AC343" i="157"/>
  <c r="AC388" i="157" s="1"/>
  <c r="AD343" i="157"/>
  <c r="AD388" i="157" s="1"/>
  <c r="AE343" i="157"/>
  <c r="AE388" i="157" s="1"/>
  <c r="AF343" i="157"/>
  <c r="AF388" i="157" s="1"/>
  <c r="AG343" i="157"/>
  <c r="AG388" i="157" s="1"/>
  <c r="AH343" i="157"/>
  <c r="AH388" i="157" s="1"/>
  <c r="AI343" i="157"/>
  <c r="AI388" i="157" s="1"/>
  <c r="AJ343" i="157"/>
  <c r="AJ388" i="157" s="1"/>
  <c r="AK343" i="157"/>
  <c r="AK388" i="157" s="1"/>
  <c r="AL343" i="157"/>
  <c r="AL388" i="157" s="1"/>
  <c r="AM343" i="157"/>
  <c r="AM388" i="157" s="1"/>
  <c r="AN343" i="157"/>
  <c r="AN388" i="157" s="1"/>
  <c r="AO343" i="157"/>
  <c r="AO388" i="157" s="1"/>
  <c r="AP343" i="157"/>
  <c r="AP388" i="157" s="1"/>
  <c r="AQ343" i="157"/>
  <c r="AQ388" i="157" s="1"/>
  <c r="AS343" i="157"/>
  <c r="AS388" i="157" s="1"/>
  <c r="AT343" i="157"/>
  <c r="AT388" i="157" s="1"/>
  <c r="F344" i="157"/>
  <c r="F389" i="157" s="1"/>
  <c r="G344" i="157"/>
  <c r="G389" i="157" s="1"/>
  <c r="H344" i="157"/>
  <c r="H389" i="157" s="1"/>
  <c r="I344" i="157"/>
  <c r="I389" i="157" s="1"/>
  <c r="K344" i="157"/>
  <c r="K389" i="157" s="1"/>
  <c r="L344" i="157"/>
  <c r="L389" i="157" s="1"/>
  <c r="M344" i="157"/>
  <c r="M389" i="157" s="1"/>
  <c r="N344" i="157"/>
  <c r="N389" i="157" s="1"/>
  <c r="O344" i="157"/>
  <c r="O389" i="157" s="1"/>
  <c r="P344" i="157"/>
  <c r="P389" i="157" s="1"/>
  <c r="Q344" i="157"/>
  <c r="Q389" i="157" s="1"/>
  <c r="R344" i="157"/>
  <c r="R389" i="157" s="1"/>
  <c r="S344" i="157"/>
  <c r="S389" i="157" s="1"/>
  <c r="T344" i="157"/>
  <c r="T389" i="157" s="1"/>
  <c r="U344" i="157"/>
  <c r="U389" i="157" s="1"/>
  <c r="V344" i="157"/>
  <c r="V389" i="157" s="1"/>
  <c r="W344" i="157"/>
  <c r="W389" i="157" s="1"/>
  <c r="X344" i="157"/>
  <c r="X389" i="157" s="1"/>
  <c r="Y344" i="157"/>
  <c r="Y389" i="157" s="1"/>
  <c r="Z344" i="157"/>
  <c r="Z389" i="157" s="1"/>
  <c r="AA344" i="157"/>
  <c r="AA389" i="157" s="1"/>
  <c r="AB344" i="157"/>
  <c r="AB389" i="157" s="1"/>
  <c r="AC344" i="157"/>
  <c r="AC389" i="157" s="1"/>
  <c r="AD344" i="157"/>
  <c r="AD389" i="157" s="1"/>
  <c r="AE344" i="157"/>
  <c r="AE389" i="157" s="1"/>
  <c r="AF344" i="157"/>
  <c r="AF389" i="157" s="1"/>
  <c r="AG344" i="157"/>
  <c r="AG389" i="157" s="1"/>
  <c r="AH344" i="157"/>
  <c r="AH389" i="157" s="1"/>
  <c r="AI344" i="157"/>
  <c r="AI389" i="157" s="1"/>
  <c r="AJ344" i="157"/>
  <c r="AJ389" i="157" s="1"/>
  <c r="AK344" i="157"/>
  <c r="AK389" i="157" s="1"/>
  <c r="AL344" i="157"/>
  <c r="AL389" i="157" s="1"/>
  <c r="AM344" i="157"/>
  <c r="AM389" i="157" s="1"/>
  <c r="AN344" i="157"/>
  <c r="AN389" i="157" s="1"/>
  <c r="AO344" i="157"/>
  <c r="AO389" i="157" s="1"/>
  <c r="AP344" i="157"/>
  <c r="AP389" i="157" s="1"/>
  <c r="AQ344" i="157"/>
  <c r="AQ389" i="157" s="1"/>
  <c r="AR344" i="157"/>
  <c r="AR389" i="157" s="1"/>
  <c r="AS344" i="157"/>
  <c r="AS389" i="157" s="1"/>
  <c r="AT344" i="157"/>
  <c r="AT389" i="157" s="1"/>
  <c r="F345" i="157"/>
  <c r="F390" i="157" s="1"/>
  <c r="G345" i="157"/>
  <c r="G390" i="157" s="1"/>
  <c r="H345" i="157"/>
  <c r="H390" i="157" s="1"/>
  <c r="I345" i="157"/>
  <c r="I390" i="157" s="1"/>
  <c r="J345" i="157"/>
  <c r="J390" i="157" s="1"/>
  <c r="L345" i="157"/>
  <c r="L390" i="157" s="1"/>
  <c r="M345" i="157"/>
  <c r="M390" i="157" s="1"/>
  <c r="N345" i="157"/>
  <c r="N390" i="157" s="1"/>
  <c r="O345" i="157"/>
  <c r="O390" i="157" s="1"/>
  <c r="P345" i="157"/>
  <c r="P390" i="157" s="1"/>
  <c r="Q345" i="157"/>
  <c r="Q390" i="157" s="1"/>
  <c r="R345" i="157"/>
  <c r="R390" i="157" s="1"/>
  <c r="S345" i="157"/>
  <c r="S390" i="157" s="1"/>
  <c r="T345" i="157"/>
  <c r="T390" i="157" s="1"/>
  <c r="U345" i="157"/>
  <c r="U390" i="157" s="1"/>
  <c r="V345" i="157"/>
  <c r="V390" i="157" s="1"/>
  <c r="W345" i="157"/>
  <c r="W390" i="157" s="1"/>
  <c r="X345" i="157"/>
  <c r="X390" i="157" s="1"/>
  <c r="Y345" i="157"/>
  <c r="Y390" i="157" s="1"/>
  <c r="Z345" i="157"/>
  <c r="Z390" i="157" s="1"/>
  <c r="AA345" i="157"/>
  <c r="AA390" i="157" s="1"/>
  <c r="AB345" i="157"/>
  <c r="AB390" i="157" s="1"/>
  <c r="AC345" i="157"/>
  <c r="AC390" i="157" s="1"/>
  <c r="AD345" i="157"/>
  <c r="AD390" i="157" s="1"/>
  <c r="AE345" i="157"/>
  <c r="AE390" i="157" s="1"/>
  <c r="AF345" i="157"/>
  <c r="AF390" i="157" s="1"/>
  <c r="AG345" i="157"/>
  <c r="AG390" i="157" s="1"/>
  <c r="AH345" i="157"/>
  <c r="AH390" i="157" s="1"/>
  <c r="AI345" i="157"/>
  <c r="AI390" i="157" s="1"/>
  <c r="AJ345" i="157"/>
  <c r="AJ390" i="157" s="1"/>
  <c r="AK345" i="157"/>
  <c r="AK390" i="157" s="1"/>
  <c r="AL345" i="157"/>
  <c r="AL390" i="157" s="1"/>
  <c r="AM345" i="157"/>
  <c r="AM390" i="157" s="1"/>
  <c r="AN345" i="157"/>
  <c r="AN390" i="157" s="1"/>
  <c r="AO345" i="157"/>
  <c r="AO390" i="157" s="1"/>
  <c r="AP345" i="157"/>
  <c r="AP390" i="157" s="1"/>
  <c r="AQ345" i="157"/>
  <c r="AQ390" i="157" s="1"/>
  <c r="AR345" i="157"/>
  <c r="AR390" i="157" s="1"/>
  <c r="AS345" i="157"/>
  <c r="AS390" i="157" s="1"/>
  <c r="AT345" i="157"/>
  <c r="AT390" i="157" s="1"/>
  <c r="F346" i="157"/>
  <c r="F391" i="157" s="1"/>
  <c r="G346" i="157"/>
  <c r="G391" i="157" s="1"/>
  <c r="H346" i="157"/>
  <c r="H391" i="157" s="1"/>
  <c r="I346" i="157"/>
  <c r="I391" i="157" s="1"/>
  <c r="J346" i="157"/>
  <c r="J391" i="157" s="1"/>
  <c r="K346" i="157"/>
  <c r="K391" i="157" s="1"/>
  <c r="M346" i="157"/>
  <c r="M391" i="157" s="1"/>
  <c r="N346" i="157"/>
  <c r="N391" i="157" s="1"/>
  <c r="O346" i="157"/>
  <c r="O391" i="157" s="1"/>
  <c r="P346" i="157"/>
  <c r="P391" i="157" s="1"/>
  <c r="Q346" i="157"/>
  <c r="Q391" i="157" s="1"/>
  <c r="R346" i="157"/>
  <c r="R391" i="157" s="1"/>
  <c r="S346" i="157"/>
  <c r="S391" i="157" s="1"/>
  <c r="T346" i="157"/>
  <c r="T391" i="157" s="1"/>
  <c r="U346" i="157"/>
  <c r="U391" i="157" s="1"/>
  <c r="V346" i="157"/>
  <c r="V391" i="157" s="1"/>
  <c r="W346" i="157"/>
  <c r="W391" i="157" s="1"/>
  <c r="X346" i="157"/>
  <c r="X391" i="157" s="1"/>
  <c r="Y346" i="157"/>
  <c r="Y391" i="157" s="1"/>
  <c r="Z346" i="157"/>
  <c r="Z391" i="157" s="1"/>
  <c r="AA346" i="157"/>
  <c r="AA391" i="157" s="1"/>
  <c r="AB346" i="157"/>
  <c r="AB391" i="157" s="1"/>
  <c r="AC346" i="157"/>
  <c r="AC391" i="157" s="1"/>
  <c r="AD346" i="157"/>
  <c r="AD391" i="157" s="1"/>
  <c r="AE346" i="157"/>
  <c r="AE391" i="157" s="1"/>
  <c r="AF346" i="157"/>
  <c r="AF391" i="157" s="1"/>
  <c r="AG346" i="157"/>
  <c r="AG391" i="157" s="1"/>
  <c r="AH346" i="157"/>
  <c r="AH391" i="157" s="1"/>
  <c r="AI346" i="157"/>
  <c r="AI391" i="157" s="1"/>
  <c r="AJ346" i="157"/>
  <c r="AJ391" i="157" s="1"/>
  <c r="AK346" i="157"/>
  <c r="AK391" i="157" s="1"/>
  <c r="AL346" i="157"/>
  <c r="AL391" i="157" s="1"/>
  <c r="AM346" i="157"/>
  <c r="AM391" i="157" s="1"/>
  <c r="AN346" i="157"/>
  <c r="AN391" i="157" s="1"/>
  <c r="AO346" i="157"/>
  <c r="AO391" i="157" s="1"/>
  <c r="AP346" i="157"/>
  <c r="AP391" i="157" s="1"/>
  <c r="AQ346" i="157"/>
  <c r="AQ391" i="157" s="1"/>
  <c r="AR346" i="157"/>
  <c r="AR391" i="157" s="1"/>
  <c r="AS346" i="157"/>
  <c r="AS391" i="157" s="1"/>
  <c r="AT346" i="157"/>
  <c r="AT391" i="157" s="1"/>
  <c r="F347" i="157"/>
  <c r="F392" i="157" s="1"/>
  <c r="G347" i="157"/>
  <c r="G392" i="157" s="1"/>
  <c r="H347" i="157"/>
  <c r="H392" i="157" s="1"/>
  <c r="I347" i="157"/>
  <c r="I392" i="157" s="1"/>
  <c r="J347" i="157"/>
  <c r="J392" i="157" s="1"/>
  <c r="K347" i="157"/>
  <c r="K392" i="157" s="1"/>
  <c r="L347" i="157"/>
  <c r="L392" i="157" s="1"/>
  <c r="N347" i="157"/>
  <c r="N392" i="157" s="1"/>
  <c r="O347" i="157"/>
  <c r="O392" i="157" s="1"/>
  <c r="P347" i="157"/>
  <c r="P392" i="157" s="1"/>
  <c r="Q347" i="157"/>
  <c r="Q392" i="157" s="1"/>
  <c r="R347" i="157"/>
  <c r="R392" i="157" s="1"/>
  <c r="S347" i="157"/>
  <c r="S392" i="157" s="1"/>
  <c r="T347" i="157"/>
  <c r="T392" i="157" s="1"/>
  <c r="U347" i="157"/>
  <c r="U392" i="157" s="1"/>
  <c r="V347" i="157"/>
  <c r="V392" i="157" s="1"/>
  <c r="W347" i="157"/>
  <c r="W392" i="157" s="1"/>
  <c r="X347" i="157"/>
  <c r="X392" i="157" s="1"/>
  <c r="Y347" i="157"/>
  <c r="Y392" i="157" s="1"/>
  <c r="Z347" i="157"/>
  <c r="Z392" i="157" s="1"/>
  <c r="AA347" i="157"/>
  <c r="AA392" i="157" s="1"/>
  <c r="AB347" i="157"/>
  <c r="AB392" i="157" s="1"/>
  <c r="AC347" i="157"/>
  <c r="AC392" i="157" s="1"/>
  <c r="AD347" i="157"/>
  <c r="AD392" i="157" s="1"/>
  <c r="AE347" i="157"/>
  <c r="AE392" i="157" s="1"/>
  <c r="AF347" i="157"/>
  <c r="AF392" i="157" s="1"/>
  <c r="AG347" i="157"/>
  <c r="AG392" i="157" s="1"/>
  <c r="AH347" i="157"/>
  <c r="AH392" i="157" s="1"/>
  <c r="AI347" i="157"/>
  <c r="AI392" i="157" s="1"/>
  <c r="AJ347" i="157"/>
  <c r="AJ392" i="157" s="1"/>
  <c r="AK347" i="157"/>
  <c r="AK392" i="157" s="1"/>
  <c r="AL347" i="157"/>
  <c r="AL392" i="157" s="1"/>
  <c r="AM347" i="157"/>
  <c r="AM392" i="157" s="1"/>
  <c r="AN347" i="157"/>
  <c r="AN392" i="157" s="1"/>
  <c r="AO347" i="157"/>
  <c r="AO392" i="157" s="1"/>
  <c r="AP347" i="157"/>
  <c r="AP392" i="157" s="1"/>
  <c r="AQ347" i="157"/>
  <c r="AQ392" i="157" s="1"/>
  <c r="AR347" i="157"/>
  <c r="AR392" i="157" s="1"/>
  <c r="AS347" i="157"/>
  <c r="AS392" i="157" s="1"/>
  <c r="AT347" i="157"/>
  <c r="AT392" i="157" s="1"/>
  <c r="F348" i="157"/>
  <c r="F393" i="157" s="1"/>
  <c r="G348" i="157"/>
  <c r="G393" i="157" s="1"/>
  <c r="H348" i="157"/>
  <c r="H393" i="157" s="1"/>
  <c r="I348" i="157"/>
  <c r="I393" i="157" s="1"/>
  <c r="J348" i="157"/>
  <c r="J393" i="157" s="1"/>
  <c r="K348" i="157"/>
  <c r="K393" i="157" s="1"/>
  <c r="L348" i="157"/>
  <c r="L393" i="157" s="1"/>
  <c r="M348" i="157"/>
  <c r="M393" i="157" s="1"/>
  <c r="O348" i="157"/>
  <c r="O393" i="157" s="1"/>
  <c r="P348" i="157"/>
  <c r="P393" i="157" s="1"/>
  <c r="Q348" i="157"/>
  <c r="Q393" i="157" s="1"/>
  <c r="R348" i="157"/>
  <c r="R393" i="157" s="1"/>
  <c r="S348" i="157"/>
  <c r="S393" i="157" s="1"/>
  <c r="T348" i="157"/>
  <c r="T393" i="157" s="1"/>
  <c r="U348" i="157"/>
  <c r="U393" i="157" s="1"/>
  <c r="V348" i="157"/>
  <c r="V393" i="157" s="1"/>
  <c r="W348" i="157"/>
  <c r="W393" i="157" s="1"/>
  <c r="X348" i="157"/>
  <c r="X393" i="157" s="1"/>
  <c r="Y348" i="157"/>
  <c r="Y393" i="157" s="1"/>
  <c r="Z348" i="157"/>
  <c r="Z393" i="157" s="1"/>
  <c r="AA348" i="157"/>
  <c r="AA393" i="157" s="1"/>
  <c r="AB348" i="157"/>
  <c r="AB393" i="157" s="1"/>
  <c r="AC348" i="157"/>
  <c r="AC393" i="157" s="1"/>
  <c r="AD348" i="157"/>
  <c r="AD393" i="157" s="1"/>
  <c r="AE348" i="157"/>
  <c r="AE393" i="157" s="1"/>
  <c r="AF348" i="157"/>
  <c r="AF393" i="157" s="1"/>
  <c r="AG348" i="157"/>
  <c r="AG393" i="157" s="1"/>
  <c r="AH348" i="157"/>
  <c r="AH393" i="157" s="1"/>
  <c r="AI348" i="157"/>
  <c r="AI393" i="157" s="1"/>
  <c r="AJ348" i="157"/>
  <c r="AJ393" i="157" s="1"/>
  <c r="AK348" i="157"/>
  <c r="AK393" i="157" s="1"/>
  <c r="AL348" i="157"/>
  <c r="AL393" i="157" s="1"/>
  <c r="AM348" i="157"/>
  <c r="AM393" i="157" s="1"/>
  <c r="AN348" i="157"/>
  <c r="AN393" i="157" s="1"/>
  <c r="AO348" i="157"/>
  <c r="AO393" i="157" s="1"/>
  <c r="AP348" i="157"/>
  <c r="AP393" i="157" s="1"/>
  <c r="AQ348" i="157"/>
  <c r="AQ393" i="157" s="1"/>
  <c r="AR348" i="157"/>
  <c r="AR393" i="157" s="1"/>
  <c r="AS348" i="157"/>
  <c r="AS393" i="157" s="1"/>
  <c r="AT348" i="157"/>
  <c r="AT393" i="157" s="1"/>
  <c r="F350" i="157"/>
  <c r="F395" i="157" s="1"/>
  <c r="G350" i="157"/>
  <c r="G395" i="157" s="1"/>
  <c r="H350" i="157"/>
  <c r="H395" i="157" s="1"/>
  <c r="I350" i="157"/>
  <c r="I395" i="157" s="1"/>
  <c r="J350" i="157"/>
  <c r="J395" i="157" s="1"/>
  <c r="K350" i="157"/>
  <c r="K395" i="157" s="1"/>
  <c r="L350" i="157"/>
  <c r="L395" i="157" s="1"/>
  <c r="M350" i="157"/>
  <c r="M395" i="157" s="1"/>
  <c r="N350" i="157"/>
  <c r="N395" i="157" s="1"/>
  <c r="Q350" i="157"/>
  <c r="Q395" i="157" s="1"/>
  <c r="R350" i="157"/>
  <c r="R395" i="157" s="1"/>
  <c r="S350" i="157"/>
  <c r="S395" i="157" s="1"/>
  <c r="T350" i="157"/>
  <c r="T395" i="157" s="1"/>
  <c r="U350" i="157"/>
  <c r="U395" i="157" s="1"/>
  <c r="V350" i="157"/>
  <c r="V395" i="157" s="1"/>
  <c r="W350" i="157"/>
  <c r="W395" i="157" s="1"/>
  <c r="X350" i="157"/>
  <c r="X395" i="157" s="1"/>
  <c r="Y350" i="157"/>
  <c r="Y395" i="157" s="1"/>
  <c r="Z350" i="157"/>
  <c r="Z395" i="157" s="1"/>
  <c r="AA350" i="157"/>
  <c r="AA395" i="157" s="1"/>
  <c r="AB350" i="157"/>
  <c r="AB395" i="157" s="1"/>
  <c r="AC350" i="157"/>
  <c r="AC395" i="157" s="1"/>
  <c r="AD350" i="157"/>
  <c r="AD395" i="157" s="1"/>
  <c r="AE350" i="157"/>
  <c r="AE395" i="157" s="1"/>
  <c r="AF350" i="157"/>
  <c r="AF395" i="157" s="1"/>
  <c r="AG350" i="157"/>
  <c r="AG395" i="157" s="1"/>
  <c r="AH350" i="157"/>
  <c r="AH395" i="157" s="1"/>
  <c r="AI350" i="157"/>
  <c r="AI395" i="157" s="1"/>
  <c r="AJ350" i="157"/>
  <c r="AJ395" i="157" s="1"/>
  <c r="AK350" i="157"/>
  <c r="AK395" i="157" s="1"/>
  <c r="AL350" i="157"/>
  <c r="AL395" i="157" s="1"/>
  <c r="AM350" i="157"/>
  <c r="AM395" i="157" s="1"/>
  <c r="AN350" i="157"/>
  <c r="AN395" i="157" s="1"/>
  <c r="AO350" i="157"/>
  <c r="AO395" i="157" s="1"/>
  <c r="AP350" i="157"/>
  <c r="AP395" i="157" s="1"/>
  <c r="AQ350" i="157"/>
  <c r="AQ395" i="157" s="1"/>
  <c r="AR350" i="157"/>
  <c r="AR395" i="157" s="1"/>
  <c r="AS350" i="157"/>
  <c r="AS395" i="157" s="1"/>
  <c r="AT350" i="157"/>
  <c r="AT395" i="157" s="1"/>
  <c r="F351" i="157"/>
  <c r="F396" i="157" s="1"/>
  <c r="G351" i="157"/>
  <c r="G396" i="157" s="1"/>
  <c r="H351" i="157"/>
  <c r="H396" i="157" s="1"/>
  <c r="I351" i="157"/>
  <c r="I396" i="157" s="1"/>
  <c r="J351" i="157"/>
  <c r="J396" i="157" s="1"/>
  <c r="K351" i="157"/>
  <c r="K396" i="157" s="1"/>
  <c r="L351" i="157"/>
  <c r="L396" i="157" s="1"/>
  <c r="M351" i="157"/>
  <c r="M396" i="157" s="1"/>
  <c r="N351" i="157"/>
  <c r="N396" i="157" s="1"/>
  <c r="O351" i="157"/>
  <c r="O396" i="157" s="1"/>
  <c r="R351" i="157"/>
  <c r="R396" i="157" s="1"/>
  <c r="S351" i="157"/>
  <c r="S396" i="157" s="1"/>
  <c r="T351" i="157"/>
  <c r="T396" i="157" s="1"/>
  <c r="U351" i="157"/>
  <c r="U396" i="157" s="1"/>
  <c r="V351" i="157"/>
  <c r="V396" i="157" s="1"/>
  <c r="W351" i="157"/>
  <c r="W396" i="157" s="1"/>
  <c r="X351" i="157"/>
  <c r="X396" i="157" s="1"/>
  <c r="Y351" i="157"/>
  <c r="Y396" i="157" s="1"/>
  <c r="Z351" i="157"/>
  <c r="Z396" i="157" s="1"/>
  <c r="AA351" i="157"/>
  <c r="AA396" i="157" s="1"/>
  <c r="AB351" i="157"/>
  <c r="AB396" i="157" s="1"/>
  <c r="AC351" i="157"/>
  <c r="AC396" i="157" s="1"/>
  <c r="AD351" i="157"/>
  <c r="AD396" i="157" s="1"/>
  <c r="AE351" i="157"/>
  <c r="AE396" i="157" s="1"/>
  <c r="AF351" i="157"/>
  <c r="AF396" i="157" s="1"/>
  <c r="AG351" i="157"/>
  <c r="AG396" i="157" s="1"/>
  <c r="AH351" i="157"/>
  <c r="AH396" i="157" s="1"/>
  <c r="AI351" i="157"/>
  <c r="AI396" i="157" s="1"/>
  <c r="AJ351" i="157"/>
  <c r="AJ396" i="157" s="1"/>
  <c r="AK351" i="157"/>
  <c r="AK396" i="157" s="1"/>
  <c r="AL351" i="157"/>
  <c r="AL396" i="157" s="1"/>
  <c r="AM351" i="157"/>
  <c r="AM396" i="157" s="1"/>
  <c r="AN351" i="157"/>
  <c r="AN396" i="157" s="1"/>
  <c r="AO351" i="157"/>
  <c r="AO396" i="157" s="1"/>
  <c r="AP351" i="157"/>
  <c r="AP396" i="157" s="1"/>
  <c r="AQ351" i="157"/>
  <c r="AQ396" i="157" s="1"/>
  <c r="AR351" i="157"/>
  <c r="AR396" i="157" s="1"/>
  <c r="AS351" i="157"/>
  <c r="AS396" i="157" s="1"/>
  <c r="AT351" i="157"/>
  <c r="AT396" i="157" s="1"/>
  <c r="F352" i="157"/>
  <c r="F397" i="157" s="1"/>
  <c r="G352" i="157"/>
  <c r="G397" i="157" s="1"/>
  <c r="H352" i="157"/>
  <c r="H397" i="157" s="1"/>
  <c r="I352" i="157"/>
  <c r="I397" i="157" s="1"/>
  <c r="J352" i="157"/>
  <c r="J397" i="157" s="1"/>
  <c r="K352" i="157"/>
  <c r="K397" i="157" s="1"/>
  <c r="L352" i="157"/>
  <c r="L397" i="157" s="1"/>
  <c r="M352" i="157"/>
  <c r="M397" i="157" s="1"/>
  <c r="N352" i="157"/>
  <c r="N397" i="157" s="1"/>
  <c r="O352" i="157"/>
  <c r="O397" i="157" s="1"/>
  <c r="P352" i="157"/>
  <c r="P397" i="157" s="1"/>
  <c r="S352" i="157"/>
  <c r="S397" i="157" s="1"/>
  <c r="T352" i="157"/>
  <c r="T397" i="157" s="1"/>
  <c r="U352" i="157"/>
  <c r="U397" i="157" s="1"/>
  <c r="V352" i="157"/>
  <c r="V397" i="157" s="1"/>
  <c r="W352" i="157"/>
  <c r="W397" i="157" s="1"/>
  <c r="X352" i="157"/>
  <c r="X397" i="157" s="1"/>
  <c r="Y352" i="157"/>
  <c r="Y397" i="157" s="1"/>
  <c r="Z352" i="157"/>
  <c r="Z397" i="157" s="1"/>
  <c r="AA352" i="157"/>
  <c r="AA397" i="157" s="1"/>
  <c r="AB352" i="157"/>
  <c r="AB397" i="157" s="1"/>
  <c r="AC352" i="157"/>
  <c r="AC397" i="157" s="1"/>
  <c r="AD352" i="157"/>
  <c r="AD397" i="157" s="1"/>
  <c r="AE352" i="157"/>
  <c r="AE397" i="157" s="1"/>
  <c r="AF352" i="157"/>
  <c r="AF397" i="157" s="1"/>
  <c r="AG352" i="157"/>
  <c r="AG397" i="157" s="1"/>
  <c r="AH352" i="157"/>
  <c r="AH397" i="157" s="1"/>
  <c r="AI352" i="157"/>
  <c r="AI397" i="157" s="1"/>
  <c r="AJ352" i="157"/>
  <c r="AJ397" i="157" s="1"/>
  <c r="AK352" i="157"/>
  <c r="AK397" i="157" s="1"/>
  <c r="AL352" i="157"/>
  <c r="AL397" i="157" s="1"/>
  <c r="AM352" i="157"/>
  <c r="AM397" i="157" s="1"/>
  <c r="AN352" i="157"/>
  <c r="AN397" i="157" s="1"/>
  <c r="AO352" i="157"/>
  <c r="AO397" i="157" s="1"/>
  <c r="AP352" i="157"/>
  <c r="AP397" i="157" s="1"/>
  <c r="AQ352" i="157"/>
  <c r="AQ397" i="157" s="1"/>
  <c r="AR352" i="157"/>
  <c r="AR397" i="157" s="1"/>
  <c r="AS352" i="157"/>
  <c r="AS397" i="157" s="1"/>
  <c r="AT352" i="157"/>
  <c r="AT397" i="157" s="1"/>
  <c r="F353" i="157"/>
  <c r="F398" i="157" s="1"/>
  <c r="G353" i="157"/>
  <c r="G398" i="157" s="1"/>
  <c r="H353" i="157"/>
  <c r="H398" i="157" s="1"/>
  <c r="I353" i="157"/>
  <c r="I398" i="157" s="1"/>
  <c r="J353" i="157"/>
  <c r="J398" i="157" s="1"/>
  <c r="K353" i="157"/>
  <c r="K398" i="157" s="1"/>
  <c r="L353" i="157"/>
  <c r="L398" i="157" s="1"/>
  <c r="M353" i="157"/>
  <c r="M398" i="157" s="1"/>
  <c r="N353" i="157"/>
  <c r="N398" i="157" s="1"/>
  <c r="O353" i="157"/>
  <c r="O398" i="157" s="1"/>
  <c r="P353" i="157"/>
  <c r="P398" i="157" s="1"/>
  <c r="Q353" i="157"/>
  <c r="Q398" i="157" s="1"/>
  <c r="T353" i="157"/>
  <c r="T398" i="157" s="1"/>
  <c r="U353" i="157"/>
  <c r="U398" i="157" s="1"/>
  <c r="V353" i="157"/>
  <c r="V398" i="157" s="1"/>
  <c r="W353" i="157"/>
  <c r="W398" i="157" s="1"/>
  <c r="X353" i="157"/>
  <c r="X398" i="157" s="1"/>
  <c r="Y353" i="157"/>
  <c r="Y398" i="157" s="1"/>
  <c r="Z353" i="157"/>
  <c r="Z398" i="157" s="1"/>
  <c r="AA353" i="157"/>
  <c r="AA398" i="157" s="1"/>
  <c r="AB353" i="157"/>
  <c r="AB398" i="157" s="1"/>
  <c r="AC353" i="157"/>
  <c r="AC398" i="157" s="1"/>
  <c r="AD353" i="157"/>
  <c r="AD398" i="157" s="1"/>
  <c r="AE353" i="157"/>
  <c r="AE398" i="157" s="1"/>
  <c r="AF353" i="157"/>
  <c r="AF398" i="157" s="1"/>
  <c r="AG353" i="157"/>
  <c r="AG398" i="157" s="1"/>
  <c r="AH353" i="157"/>
  <c r="AH398" i="157" s="1"/>
  <c r="AI353" i="157"/>
  <c r="AI398" i="157" s="1"/>
  <c r="AJ353" i="157"/>
  <c r="AJ398" i="157" s="1"/>
  <c r="AK353" i="157"/>
  <c r="AK398" i="157" s="1"/>
  <c r="AL353" i="157"/>
  <c r="AL398" i="157" s="1"/>
  <c r="AM353" i="157"/>
  <c r="AM398" i="157" s="1"/>
  <c r="AN353" i="157"/>
  <c r="AN398" i="157" s="1"/>
  <c r="AO353" i="157"/>
  <c r="AO398" i="157" s="1"/>
  <c r="AP353" i="157"/>
  <c r="AP398" i="157" s="1"/>
  <c r="AQ353" i="157"/>
  <c r="AQ398" i="157" s="1"/>
  <c r="AR353" i="157"/>
  <c r="AR398" i="157" s="1"/>
  <c r="AS353" i="157"/>
  <c r="AS398" i="157" s="1"/>
  <c r="AT353" i="157"/>
  <c r="AT398" i="157" s="1"/>
  <c r="F354" i="157"/>
  <c r="F399" i="157" s="1"/>
  <c r="G354" i="157"/>
  <c r="G399" i="157" s="1"/>
  <c r="H354" i="157"/>
  <c r="H399" i="157" s="1"/>
  <c r="I354" i="157"/>
  <c r="I399" i="157" s="1"/>
  <c r="J354" i="157"/>
  <c r="J399" i="157" s="1"/>
  <c r="K354" i="157"/>
  <c r="K399" i="157" s="1"/>
  <c r="L354" i="157"/>
  <c r="L399" i="157" s="1"/>
  <c r="M354" i="157"/>
  <c r="M399" i="157" s="1"/>
  <c r="N354" i="157"/>
  <c r="N399" i="157" s="1"/>
  <c r="O354" i="157"/>
  <c r="O399" i="157" s="1"/>
  <c r="P354" i="157"/>
  <c r="P399" i="157" s="1"/>
  <c r="Q354" i="157"/>
  <c r="Q399" i="157" s="1"/>
  <c r="R354" i="157"/>
  <c r="R399" i="157" s="1"/>
  <c r="U354" i="157"/>
  <c r="U399" i="157" s="1"/>
  <c r="V354" i="157"/>
  <c r="V399" i="157" s="1"/>
  <c r="W354" i="157"/>
  <c r="W399" i="157" s="1"/>
  <c r="X354" i="157"/>
  <c r="X399" i="157" s="1"/>
  <c r="Y354" i="157"/>
  <c r="Y399" i="157" s="1"/>
  <c r="Z354" i="157"/>
  <c r="Z399" i="157" s="1"/>
  <c r="AA354" i="157"/>
  <c r="AA399" i="157" s="1"/>
  <c r="AB354" i="157"/>
  <c r="AB399" i="157" s="1"/>
  <c r="AC354" i="157"/>
  <c r="AC399" i="157" s="1"/>
  <c r="AD354" i="157"/>
  <c r="AD399" i="157" s="1"/>
  <c r="AE354" i="157"/>
  <c r="AE399" i="157" s="1"/>
  <c r="AF354" i="157"/>
  <c r="AF399" i="157" s="1"/>
  <c r="AG354" i="157"/>
  <c r="AG399" i="157" s="1"/>
  <c r="AH354" i="157"/>
  <c r="AH399" i="157" s="1"/>
  <c r="AI354" i="157"/>
  <c r="AI399" i="157" s="1"/>
  <c r="AJ354" i="157"/>
  <c r="AJ399" i="157" s="1"/>
  <c r="AK354" i="157"/>
  <c r="AK399" i="157" s="1"/>
  <c r="AL354" i="157"/>
  <c r="AL399" i="157" s="1"/>
  <c r="AM354" i="157"/>
  <c r="AM399" i="157" s="1"/>
  <c r="AN354" i="157"/>
  <c r="AN399" i="157" s="1"/>
  <c r="AO354" i="157"/>
  <c r="AO399" i="157" s="1"/>
  <c r="AP354" i="157"/>
  <c r="AP399" i="157" s="1"/>
  <c r="AQ354" i="157"/>
  <c r="AQ399" i="157" s="1"/>
  <c r="AR354" i="157"/>
  <c r="AR399" i="157" s="1"/>
  <c r="AS354" i="157"/>
  <c r="AS399" i="157" s="1"/>
  <c r="AT354" i="157"/>
  <c r="AT399" i="157" s="1"/>
  <c r="F355" i="157"/>
  <c r="F400" i="157" s="1"/>
  <c r="G355" i="157"/>
  <c r="G400" i="157" s="1"/>
  <c r="H355" i="157"/>
  <c r="H400" i="157" s="1"/>
  <c r="I355" i="157"/>
  <c r="I400" i="157" s="1"/>
  <c r="J355" i="157"/>
  <c r="J400" i="157" s="1"/>
  <c r="K355" i="157"/>
  <c r="K400" i="157" s="1"/>
  <c r="L355" i="157"/>
  <c r="L400" i="157" s="1"/>
  <c r="M355" i="157"/>
  <c r="M400" i="157" s="1"/>
  <c r="N355" i="157"/>
  <c r="N400" i="157" s="1"/>
  <c r="O355" i="157"/>
  <c r="O400" i="157" s="1"/>
  <c r="P355" i="157"/>
  <c r="P400" i="157" s="1"/>
  <c r="Q355" i="157"/>
  <c r="Q400" i="157" s="1"/>
  <c r="R355" i="157"/>
  <c r="R400" i="157" s="1"/>
  <c r="S355" i="157"/>
  <c r="S400" i="157" s="1"/>
  <c r="V355" i="157"/>
  <c r="V400" i="157" s="1"/>
  <c r="W355" i="157"/>
  <c r="W400" i="157" s="1"/>
  <c r="X355" i="157"/>
  <c r="X400" i="157" s="1"/>
  <c r="Y355" i="157"/>
  <c r="Y400" i="157" s="1"/>
  <c r="Z355" i="157"/>
  <c r="Z400" i="157" s="1"/>
  <c r="AA355" i="157"/>
  <c r="AA400" i="157" s="1"/>
  <c r="AB355" i="157"/>
  <c r="AB400" i="157" s="1"/>
  <c r="AC355" i="157"/>
  <c r="AC400" i="157" s="1"/>
  <c r="AD355" i="157"/>
  <c r="AD400" i="157" s="1"/>
  <c r="AE355" i="157"/>
  <c r="AE400" i="157" s="1"/>
  <c r="AF355" i="157"/>
  <c r="AF400" i="157" s="1"/>
  <c r="AG355" i="157"/>
  <c r="AG400" i="157" s="1"/>
  <c r="AH355" i="157"/>
  <c r="AH400" i="157" s="1"/>
  <c r="AI355" i="157"/>
  <c r="AI400" i="157" s="1"/>
  <c r="AJ355" i="157"/>
  <c r="AJ400" i="157" s="1"/>
  <c r="AK355" i="157"/>
  <c r="AK400" i="157" s="1"/>
  <c r="AL355" i="157"/>
  <c r="AL400" i="157" s="1"/>
  <c r="AM355" i="157"/>
  <c r="AM400" i="157" s="1"/>
  <c r="AN355" i="157"/>
  <c r="AN400" i="157" s="1"/>
  <c r="AO355" i="157"/>
  <c r="AO400" i="157" s="1"/>
  <c r="AP355" i="157"/>
  <c r="AP400" i="157" s="1"/>
  <c r="AQ355" i="157"/>
  <c r="AQ400" i="157" s="1"/>
  <c r="AR355" i="157"/>
  <c r="AR400" i="157" s="1"/>
  <c r="AS355" i="157"/>
  <c r="AS400" i="157" s="1"/>
  <c r="AT355" i="157"/>
  <c r="AT400" i="157" s="1"/>
  <c r="F356" i="157"/>
  <c r="F401" i="157" s="1"/>
  <c r="G356" i="157"/>
  <c r="G401" i="157" s="1"/>
  <c r="H356" i="157"/>
  <c r="H401" i="157" s="1"/>
  <c r="I356" i="157"/>
  <c r="I401" i="157" s="1"/>
  <c r="J356" i="157"/>
  <c r="J401" i="157" s="1"/>
  <c r="K356" i="157"/>
  <c r="K401" i="157" s="1"/>
  <c r="L356" i="157"/>
  <c r="L401" i="157" s="1"/>
  <c r="M356" i="157"/>
  <c r="M401" i="157" s="1"/>
  <c r="N356" i="157"/>
  <c r="N401" i="157" s="1"/>
  <c r="O356" i="157"/>
  <c r="O401" i="157" s="1"/>
  <c r="P356" i="157"/>
  <c r="P401" i="157" s="1"/>
  <c r="Q356" i="157"/>
  <c r="Q401" i="157" s="1"/>
  <c r="R356" i="157"/>
  <c r="R401" i="157" s="1"/>
  <c r="S356" i="157"/>
  <c r="S401" i="157" s="1"/>
  <c r="T356" i="157"/>
  <c r="T401" i="157" s="1"/>
  <c r="W356" i="157"/>
  <c r="W401" i="157" s="1"/>
  <c r="X356" i="157"/>
  <c r="X401" i="157" s="1"/>
  <c r="Y356" i="157"/>
  <c r="Y401" i="157" s="1"/>
  <c r="Z356" i="157"/>
  <c r="Z401" i="157" s="1"/>
  <c r="AA356" i="157"/>
  <c r="AA401" i="157" s="1"/>
  <c r="AB356" i="157"/>
  <c r="AB401" i="157" s="1"/>
  <c r="AC356" i="157"/>
  <c r="AC401" i="157" s="1"/>
  <c r="AD356" i="157"/>
  <c r="AD401" i="157" s="1"/>
  <c r="AE356" i="157"/>
  <c r="AE401" i="157" s="1"/>
  <c r="AF356" i="157"/>
  <c r="AF401" i="157" s="1"/>
  <c r="AG356" i="157"/>
  <c r="AG401" i="157" s="1"/>
  <c r="AH356" i="157"/>
  <c r="AH401" i="157" s="1"/>
  <c r="AI356" i="157"/>
  <c r="AI401" i="157" s="1"/>
  <c r="AJ356" i="157"/>
  <c r="AJ401" i="157" s="1"/>
  <c r="AK356" i="157"/>
  <c r="AK401" i="157" s="1"/>
  <c r="AL356" i="157"/>
  <c r="AL401" i="157" s="1"/>
  <c r="AM356" i="157"/>
  <c r="AM401" i="157" s="1"/>
  <c r="AN356" i="157"/>
  <c r="AN401" i="157" s="1"/>
  <c r="AO356" i="157"/>
  <c r="AO401" i="157" s="1"/>
  <c r="AP356" i="157"/>
  <c r="AP401" i="157" s="1"/>
  <c r="AQ356" i="157"/>
  <c r="AQ401" i="157" s="1"/>
  <c r="AR356" i="157"/>
  <c r="AR401" i="157" s="1"/>
  <c r="AS356" i="157"/>
  <c r="AS401" i="157" s="1"/>
  <c r="AT356" i="157"/>
  <c r="AT401" i="157" s="1"/>
  <c r="F357" i="157"/>
  <c r="F402" i="157" s="1"/>
  <c r="G357" i="157"/>
  <c r="G402" i="157" s="1"/>
  <c r="H357" i="157"/>
  <c r="H402" i="157" s="1"/>
  <c r="I357" i="157"/>
  <c r="I402" i="157" s="1"/>
  <c r="J357" i="157"/>
  <c r="J402" i="157" s="1"/>
  <c r="K357" i="157"/>
  <c r="K402" i="157" s="1"/>
  <c r="L357" i="157"/>
  <c r="L402" i="157" s="1"/>
  <c r="M357" i="157"/>
  <c r="M402" i="157" s="1"/>
  <c r="N357" i="157"/>
  <c r="N402" i="157" s="1"/>
  <c r="O357" i="157"/>
  <c r="O402" i="157" s="1"/>
  <c r="P357" i="157"/>
  <c r="P402" i="157" s="1"/>
  <c r="Q357" i="157"/>
  <c r="Q402" i="157" s="1"/>
  <c r="R357" i="157"/>
  <c r="R402" i="157" s="1"/>
  <c r="S357" i="157"/>
  <c r="S402" i="157" s="1"/>
  <c r="T357" i="157"/>
  <c r="T402" i="157" s="1"/>
  <c r="U357" i="157"/>
  <c r="U402" i="157" s="1"/>
  <c r="X357" i="157"/>
  <c r="X402" i="157" s="1"/>
  <c r="Y357" i="157"/>
  <c r="Y402" i="157" s="1"/>
  <c r="Z357" i="157"/>
  <c r="Z402" i="157" s="1"/>
  <c r="AA357" i="157"/>
  <c r="AA402" i="157" s="1"/>
  <c r="AB357" i="157"/>
  <c r="AB402" i="157" s="1"/>
  <c r="AC357" i="157"/>
  <c r="AC402" i="157" s="1"/>
  <c r="AD357" i="157"/>
  <c r="AD402" i="157" s="1"/>
  <c r="AE357" i="157"/>
  <c r="AE402" i="157" s="1"/>
  <c r="AF357" i="157"/>
  <c r="AF402" i="157" s="1"/>
  <c r="AG357" i="157"/>
  <c r="AG402" i="157" s="1"/>
  <c r="AH357" i="157"/>
  <c r="AH402" i="157" s="1"/>
  <c r="AI357" i="157"/>
  <c r="AI402" i="157" s="1"/>
  <c r="AJ357" i="157"/>
  <c r="AJ402" i="157" s="1"/>
  <c r="AK357" i="157"/>
  <c r="AK402" i="157" s="1"/>
  <c r="AL357" i="157"/>
  <c r="AL402" i="157" s="1"/>
  <c r="AM357" i="157"/>
  <c r="AM402" i="157" s="1"/>
  <c r="AN357" i="157"/>
  <c r="AN402" i="157" s="1"/>
  <c r="AO357" i="157"/>
  <c r="AO402" i="157" s="1"/>
  <c r="AP357" i="157"/>
  <c r="AP402" i="157" s="1"/>
  <c r="AQ357" i="157"/>
  <c r="AQ402" i="157" s="1"/>
  <c r="AR357" i="157"/>
  <c r="AR402" i="157" s="1"/>
  <c r="AS357" i="157"/>
  <c r="AS402" i="157" s="1"/>
  <c r="AT357" i="157"/>
  <c r="AT402" i="157" s="1"/>
  <c r="F358" i="157"/>
  <c r="F403" i="157" s="1"/>
  <c r="G358" i="157"/>
  <c r="G403" i="157" s="1"/>
  <c r="H358" i="157"/>
  <c r="H403" i="157" s="1"/>
  <c r="I358" i="157"/>
  <c r="I403" i="157" s="1"/>
  <c r="J358" i="157"/>
  <c r="J403" i="157" s="1"/>
  <c r="K358" i="157"/>
  <c r="K403" i="157" s="1"/>
  <c r="L358" i="157"/>
  <c r="L403" i="157" s="1"/>
  <c r="M358" i="157"/>
  <c r="M403" i="157" s="1"/>
  <c r="N358" i="157"/>
  <c r="N403" i="157" s="1"/>
  <c r="O358" i="157"/>
  <c r="O403" i="157" s="1"/>
  <c r="P358" i="157"/>
  <c r="P403" i="157" s="1"/>
  <c r="Q358" i="157"/>
  <c r="Q403" i="157" s="1"/>
  <c r="R358" i="157"/>
  <c r="R403" i="157" s="1"/>
  <c r="S358" i="157"/>
  <c r="S403" i="157" s="1"/>
  <c r="T358" i="157"/>
  <c r="T403" i="157" s="1"/>
  <c r="U358" i="157"/>
  <c r="U403" i="157" s="1"/>
  <c r="V358" i="157"/>
  <c r="V403" i="157" s="1"/>
  <c r="Y358" i="157"/>
  <c r="Y403" i="157" s="1"/>
  <c r="Z358" i="157"/>
  <c r="Z403" i="157" s="1"/>
  <c r="AA358" i="157"/>
  <c r="AA403" i="157" s="1"/>
  <c r="AB358" i="157"/>
  <c r="AB403" i="157" s="1"/>
  <c r="AC358" i="157"/>
  <c r="AC403" i="157" s="1"/>
  <c r="AD358" i="157"/>
  <c r="AD403" i="157" s="1"/>
  <c r="AE358" i="157"/>
  <c r="AE403" i="157" s="1"/>
  <c r="AF358" i="157"/>
  <c r="AF403" i="157" s="1"/>
  <c r="AG358" i="157"/>
  <c r="AG403" i="157" s="1"/>
  <c r="AH358" i="157"/>
  <c r="AH403" i="157" s="1"/>
  <c r="AI358" i="157"/>
  <c r="AI403" i="157" s="1"/>
  <c r="AJ358" i="157"/>
  <c r="AJ403" i="157" s="1"/>
  <c r="AK358" i="157"/>
  <c r="AK403" i="157" s="1"/>
  <c r="AL358" i="157"/>
  <c r="AL403" i="157" s="1"/>
  <c r="AM358" i="157"/>
  <c r="AM403" i="157" s="1"/>
  <c r="AN358" i="157"/>
  <c r="AN403" i="157" s="1"/>
  <c r="AO358" i="157"/>
  <c r="AO403" i="157" s="1"/>
  <c r="AP358" i="157"/>
  <c r="AP403" i="157" s="1"/>
  <c r="AQ358" i="157"/>
  <c r="AQ403" i="157" s="1"/>
  <c r="AR358" i="157"/>
  <c r="AR403" i="157" s="1"/>
  <c r="AS358" i="157"/>
  <c r="AS403" i="157" s="1"/>
  <c r="AT358" i="157"/>
  <c r="AT403" i="157" s="1"/>
  <c r="F359" i="157"/>
  <c r="F404" i="157" s="1"/>
  <c r="G359" i="157"/>
  <c r="G404" i="157" s="1"/>
  <c r="H359" i="157"/>
  <c r="H404" i="157" s="1"/>
  <c r="I359" i="157"/>
  <c r="I404" i="157" s="1"/>
  <c r="J359" i="157"/>
  <c r="J404" i="157" s="1"/>
  <c r="K359" i="157"/>
  <c r="K404" i="157" s="1"/>
  <c r="L359" i="157"/>
  <c r="L404" i="157" s="1"/>
  <c r="M359" i="157"/>
  <c r="M404" i="157" s="1"/>
  <c r="N359" i="157"/>
  <c r="N404" i="157" s="1"/>
  <c r="O359" i="157"/>
  <c r="O404" i="157" s="1"/>
  <c r="P359" i="157"/>
  <c r="P404" i="157" s="1"/>
  <c r="Q359" i="157"/>
  <c r="Q404" i="157" s="1"/>
  <c r="R359" i="157"/>
  <c r="R404" i="157" s="1"/>
  <c r="S359" i="157"/>
  <c r="S404" i="157" s="1"/>
  <c r="T359" i="157"/>
  <c r="T404" i="157" s="1"/>
  <c r="U359" i="157"/>
  <c r="U404" i="157" s="1"/>
  <c r="V359" i="157"/>
  <c r="V404" i="157" s="1"/>
  <c r="W359" i="157"/>
  <c r="W404" i="157" s="1"/>
  <c r="Z359" i="157"/>
  <c r="Z404" i="157" s="1"/>
  <c r="AA359" i="157"/>
  <c r="AA404" i="157" s="1"/>
  <c r="AB359" i="157"/>
  <c r="AB404" i="157" s="1"/>
  <c r="AC359" i="157"/>
  <c r="AC404" i="157" s="1"/>
  <c r="AD359" i="157"/>
  <c r="AD404" i="157" s="1"/>
  <c r="AE359" i="157"/>
  <c r="AE404" i="157" s="1"/>
  <c r="AF359" i="157"/>
  <c r="AF404" i="157" s="1"/>
  <c r="AG359" i="157"/>
  <c r="AG404" i="157" s="1"/>
  <c r="AH359" i="157"/>
  <c r="AH404" i="157" s="1"/>
  <c r="AI359" i="157"/>
  <c r="AI404" i="157" s="1"/>
  <c r="AJ359" i="157"/>
  <c r="AJ404" i="157" s="1"/>
  <c r="AK359" i="157"/>
  <c r="AK404" i="157" s="1"/>
  <c r="AL359" i="157"/>
  <c r="AL404" i="157" s="1"/>
  <c r="AM359" i="157"/>
  <c r="AM404" i="157" s="1"/>
  <c r="AN359" i="157"/>
  <c r="AN404" i="157" s="1"/>
  <c r="AO359" i="157"/>
  <c r="AO404" i="157" s="1"/>
  <c r="AP359" i="157"/>
  <c r="AP404" i="157" s="1"/>
  <c r="AQ359" i="157"/>
  <c r="AQ404" i="157" s="1"/>
  <c r="AR359" i="157"/>
  <c r="AR404" i="157" s="1"/>
  <c r="AS359" i="157"/>
  <c r="AS404" i="157" s="1"/>
  <c r="AT359" i="157"/>
  <c r="AT404" i="157" s="1"/>
  <c r="F360" i="157"/>
  <c r="F405" i="157" s="1"/>
  <c r="G360" i="157"/>
  <c r="G405" i="157" s="1"/>
  <c r="H360" i="157"/>
  <c r="H405" i="157" s="1"/>
  <c r="I360" i="157"/>
  <c r="I405" i="157" s="1"/>
  <c r="J360" i="157"/>
  <c r="J405" i="157" s="1"/>
  <c r="K360" i="157"/>
  <c r="K405" i="157" s="1"/>
  <c r="L360" i="157"/>
  <c r="L405" i="157" s="1"/>
  <c r="M360" i="157"/>
  <c r="M405" i="157" s="1"/>
  <c r="N360" i="157"/>
  <c r="N405" i="157" s="1"/>
  <c r="O360" i="157"/>
  <c r="O405" i="157" s="1"/>
  <c r="P360" i="157"/>
  <c r="P405" i="157" s="1"/>
  <c r="Q360" i="157"/>
  <c r="Q405" i="157" s="1"/>
  <c r="R360" i="157"/>
  <c r="R405" i="157" s="1"/>
  <c r="S360" i="157"/>
  <c r="S405" i="157" s="1"/>
  <c r="T360" i="157"/>
  <c r="T405" i="157" s="1"/>
  <c r="U360" i="157"/>
  <c r="U405" i="157" s="1"/>
  <c r="V360" i="157"/>
  <c r="V405" i="157" s="1"/>
  <c r="W360" i="157"/>
  <c r="W405" i="157" s="1"/>
  <c r="X360" i="157"/>
  <c r="X405" i="157" s="1"/>
  <c r="AA360" i="157"/>
  <c r="AA405" i="157" s="1"/>
  <c r="AB360" i="157"/>
  <c r="AB405" i="157" s="1"/>
  <c r="AC360" i="157"/>
  <c r="AC405" i="157" s="1"/>
  <c r="AD360" i="157"/>
  <c r="AD405" i="157" s="1"/>
  <c r="AE360" i="157"/>
  <c r="AE405" i="157" s="1"/>
  <c r="AF360" i="157"/>
  <c r="AF405" i="157" s="1"/>
  <c r="AG360" i="157"/>
  <c r="AG405" i="157" s="1"/>
  <c r="AH360" i="157"/>
  <c r="AH405" i="157" s="1"/>
  <c r="AI360" i="157"/>
  <c r="AI405" i="157" s="1"/>
  <c r="AJ360" i="157"/>
  <c r="AJ405" i="157" s="1"/>
  <c r="AK360" i="157"/>
  <c r="AK405" i="157" s="1"/>
  <c r="AL360" i="157"/>
  <c r="AL405" i="157" s="1"/>
  <c r="AM360" i="157"/>
  <c r="AM405" i="157" s="1"/>
  <c r="AN360" i="157"/>
  <c r="AN405" i="157" s="1"/>
  <c r="AO360" i="157"/>
  <c r="AO405" i="157" s="1"/>
  <c r="AP360" i="157"/>
  <c r="AP405" i="157" s="1"/>
  <c r="AQ360" i="157"/>
  <c r="AQ405" i="157" s="1"/>
  <c r="AR360" i="157"/>
  <c r="AR405" i="157" s="1"/>
  <c r="AS360" i="157"/>
  <c r="AS405" i="157" s="1"/>
  <c r="AT360" i="157"/>
  <c r="AT405" i="157" s="1"/>
  <c r="F361" i="157"/>
  <c r="F406" i="157" s="1"/>
  <c r="G361" i="157"/>
  <c r="G406" i="157" s="1"/>
  <c r="H361" i="157"/>
  <c r="H406" i="157" s="1"/>
  <c r="I361" i="157"/>
  <c r="I406" i="157" s="1"/>
  <c r="J361" i="157"/>
  <c r="J406" i="157" s="1"/>
  <c r="K361" i="157"/>
  <c r="K406" i="157" s="1"/>
  <c r="L361" i="157"/>
  <c r="L406" i="157" s="1"/>
  <c r="M361" i="157"/>
  <c r="M406" i="157" s="1"/>
  <c r="N361" i="157"/>
  <c r="N406" i="157" s="1"/>
  <c r="O361" i="157"/>
  <c r="O406" i="157" s="1"/>
  <c r="P361" i="157"/>
  <c r="P406" i="157" s="1"/>
  <c r="Q361" i="157"/>
  <c r="Q406" i="157" s="1"/>
  <c r="R361" i="157"/>
  <c r="R406" i="157" s="1"/>
  <c r="S361" i="157"/>
  <c r="S406" i="157" s="1"/>
  <c r="T361" i="157"/>
  <c r="T406" i="157" s="1"/>
  <c r="U361" i="157"/>
  <c r="U406" i="157" s="1"/>
  <c r="V361" i="157"/>
  <c r="V406" i="157" s="1"/>
  <c r="W361" i="157"/>
  <c r="W406" i="157" s="1"/>
  <c r="X361" i="157"/>
  <c r="X406" i="157" s="1"/>
  <c r="Y361" i="157"/>
  <c r="Y406" i="157" s="1"/>
  <c r="AB361" i="157"/>
  <c r="AB406" i="157" s="1"/>
  <c r="AC361" i="157"/>
  <c r="AC406" i="157" s="1"/>
  <c r="AD361" i="157"/>
  <c r="AD406" i="157" s="1"/>
  <c r="AE361" i="157"/>
  <c r="AE406" i="157" s="1"/>
  <c r="AF361" i="157"/>
  <c r="AF406" i="157" s="1"/>
  <c r="AG361" i="157"/>
  <c r="AG406" i="157" s="1"/>
  <c r="AH361" i="157"/>
  <c r="AH406" i="157" s="1"/>
  <c r="AI361" i="157"/>
  <c r="AI406" i="157" s="1"/>
  <c r="AJ361" i="157"/>
  <c r="AJ406" i="157" s="1"/>
  <c r="AK361" i="157"/>
  <c r="AK406" i="157" s="1"/>
  <c r="AL361" i="157"/>
  <c r="AL406" i="157" s="1"/>
  <c r="AM361" i="157"/>
  <c r="AM406" i="157" s="1"/>
  <c r="AN361" i="157"/>
  <c r="AN406" i="157" s="1"/>
  <c r="AO361" i="157"/>
  <c r="AO406" i="157" s="1"/>
  <c r="AP361" i="157"/>
  <c r="AP406" i="157" s="1"/>
  <c r="AQ361" i="157"/>
  <c r="AQ406" i="157" s="1"/>
  <c r="AR361" i="157"/>
  <c r="AR406" i="157" s="1"/>
  <c r="AS361" i="157"/>
  <c r="AS406" i="157" s="1"/>
  <c r="AT361" i="157"/>
  <c r="AT406" i="157" s="1"/>
  <c r="F362" i="157"/>
  <c r="F407" i="157" s="1"/>
  <c r="G362" i="157"/>
  <c r="G407" i="157" s="1"/>
  <c r="H362" i="157"/>
  <c r="H407" i="157" s="1"/>
  <c r="I362" i="157"/>
  <c r="I407" i="157" s="1"/>
  <c r="J362" i="157"/>
  <c r="J407" i="157" s="1"/>
  <c r="L362" i="157"/>
  <c r="L407" i="157" s="1"/>
  <c r="M362" i="157"/>
  <c r="M407" i="157" s="1"/>
  <c r="N362" i="157"/>
  <c r="N407" i="157" s="1"/>
  <c r="O362" i="157"/>
  <c r="O407" i="157" s="1"/>
  <c r="P362" i="157"/>
  <c r="P407" i="157" s="1"/>
  <c r="Q362" i="157"/>
  <c r="Q407" i="157" s="1"/>
  <c r="R362" i="157"/>
  <c r="R407" i="157" s="1"/>
  <c r="S362" i="157"/>
  <c r="S407" i="157" s="1"/>
  <c r="T362" i="157"/>
  <c r="T407" i="157" s="1"/>
  <c r="U362" i="157"/>
  <c r="U407" i="157" s="1"/>
  <c r="V362" i="157"/>
  <c r="V407" i="157" s="1"/>
  <c r="W362" i="157"/>
  <c r="W407" i="157" s="1"/>
  <c r="X362" i="157"/>
  <c r="X407" i="157" s="1"/>
  <c r="Y362" i="157"/>
  <c r="Y407" i="157" s="1"/>
  <c r="Z362" i="157"/>
  <c r="Z407" i="157" s="1"/>
  <c r="AC362" i="157"/>
  <c r="AC407" i="157" s="1"/>
  <c r="AD362" i="157"/>
  <c r="AD407" i="157" s="1"/>
  <c r="AE362" i="157"/>
  <c r="AE407" i="157" s="1"/>
  <c r="AF362" i="157"/>
  <c r="AF407" i="157" s="1"/>
  <c r="AG362" i="157"/>
  <c r="AG407" i="157" s="1"/>
  <c r="AH362" i="157"/>
  <c r="AH407" i="157" s="1"/>
  <c r="AI362" i="157"/>
  <c r="AI407" i="157" s="1"/>
  <c r="AJ362" i="157"/>
  <c r="AJ407" i="157" s="1"/>
  <c r="AK362" i="157"/>
  <c r="AK407" i="157" s="1"/>
  <c r="AL362" i="157"/>
  <c r="AL407" i="157" s="1"/>
  <c r="AM362" i="157"/>
  <c r="AM407" i="157" s="1"/>
  <c r="AN362" i="157"/>
  <c r="AN407" i="157" s="1"/>
  <c r="AO362" i="157"/>
  <c r="AO407" i="157" s="1"/>
  <c r="AP362" i="157"/>
  <c r="AP407" i="157" s="1"/>
  <c r="AQ362" i="157"/>
  <c r="AQ407" i="157" s="1"/>
  <c r="AR362" i="157"/>
  <c r="AR407" i="157" s="1"/>
  <c r="AS362" i="157"/>
  <c r="AS407" i="157" s="1"/>
  <c r="AT362" i="157"/>
  <c r="AT407" i="157" s="1"/>
  <c r="F363" i="157"/>
  <c r="F408" i="157" s="1"/>
  <c r="G363" i="157"/>
  <c r="G408" i="157" s="1"/>
  <c r="H363" i="157"/>
  <c r="H408" i="157" s="1"/>
  <c r="I363" i="157"/>
  <c r="I408" i="157" s="1"/>
  <c r="J363" i="157"/>
  <c r="J408" i="157" s="1"/>
  <c r="K363" i="157"/>
  <c r="K408" i="157" s="1"/>
  <c r="L363" i="157"/>
  <c r="L408" i="157" s="1"/>
  <c r="M363" i="157"/>
  <c r="M408" i="157" s="1"/>
  <c r="N363" i="157"/>
  <c r="N408" i="157" s="1"/>
  <c r="O363" i="157"/>
  <c r="O408" i="157" s="1"/>
  <c r="P363" i="157"/>
  <c r="P408" i="157" s="1"/>
  <c r="Q363" i="157"/>
  <c r="Q408" i="157" s="1"/>
  <c r="R363" i="157"/>
  <c r="R408" i="157" s="1"/>
  <c r="S363" i="157"/>
  <c r="S408" i="157" s="1"/>
  <c r="T363" i="157"/>
  <c r="T408" i="157" s="1"/>
  <c r="U363" i="157"/>
  <c r="U408" i="157" s="1"/>
  <c r="V363" i="157"/>
  <c r="V408" i="157" s="1"/>
  <c r="W363" i="157"/>
  <c r="W408" i="157" s="1"/>
  <c r="X363" i="157"/>
  <c r="X408" i="157" s="1"/>
  <c r="Y363" i="157"/>
  <c r="Y408" i="157" s="1"/>
  <c r="Z363" i="157"/>
  <c r="Z408" i="157" s="1"/>
  <c r="AA363" i="157"/>
  <c r="AA408" i="157" s="1"/>
  <c r="AD363" i="157"/>
  <c r="AD408" i="157" s="1"/>
  <c r="AE363" i="157"/>
  <c r="AE408" i="157" s="1"/>
  <c r="AF363" i="157"/>
  <c r="AF408" i="157" s="1"/>
  <c r="AG363" i="157"/>
  <c r="AG408" i="157" s="1"/>
  <c r="AH363" i="157"/>
  <c r="AH408" i="157" s="1"/>
  <c r="AI363" i="157"/>
  <c r="AI408" i="157" s="1"/>
  <c r="AJ363" i="157"/>
  <c r="AJ408" i="157" s="1"/>
  <c r="AK363" i="157"/>
  <c r="AK408" i="157" s="1"/>
  <c r="AL363" i="157"/>
  <c r="AL408" i="157" s="1"/>
  <c r="AM363" i="157"/>
  <c r="AM408" i="157" s="1"/>
  <c r="AN363" i="157"/>
  <c r="AN408" i="157" s="1"/>
  <c r="AO363" i="157"/>
  <c r="AO408" i="157" s="1"/>
  <c r="AP363" i="157"/>
  <c r="AP408" i="157" s="1"/>
  <c r="AQ363" i="157"/>
  <c r="AQ408" i="157" s="1"/>
  <c r="AR363" i="157"/>
  <c r="AR408" i="157" s="1"/>
  <c r="AS363" i="157"/>
  <c r="AS408" i="157" s="1"/>
  <c r="AT363" i="157"/>
  <c r="AT408" i="157" s="1"/>
  <c r="F364" i="157"/>
  <c r="F409" i="157" s="1"/>
  <c r="G364" i="157"/>
  <c r="G409" i="157" s="1"/>
  <c r="H364" i="157"/>
  <c r="H409" i="157" s="1"/>
  <c r="I364" i="157"/>
  <c r="I409" i="157" s="1"/>
  <c r="J364" i="157"/>
  <c r="J409" i="157" s="1"/>
  <c r="K364" i="157"/>
  <c r="K409" i="157" s="1"/>
  <c r="L364" i="157"/>
  <c r="L409" i="157" s="1"/>
  <c r="M364" i="157"/>
  <c r="M409" i="157" s="1"/>
  <c r="N364" i="157"/>
  <c r="N409" i="157" s="1"/>
  <c r="O364" i="157"/>
  <c r="O409" i="157" s="1"/>
  <c r="P364" i="157"/>
  <c r="P409" i="157" s="1"/>
  <c r="Q364" i="157"/>
  <c r="Q409" i="157" s="1"/>
  <c r="R364" i="157"/>
  <c r="R409" i="157" s="1"/>
  <c r="S364" i="157"/>
  <c r="S409" i="157" s="1"/>
  <c r="T364" i="157"/>
  <c r="T409" i="157" s="1"/>
  <c r="U364" i="157"/>
  <c r="U409" i="157" s="1"/>
  <c r="V364" i="157"/>
  <c r="V409" i="157" s="1"/>
  <c r="W364" i="157"/>
  <c r="W409" i="157" s="1"/>
  <c r="X364" i="157"/>
  <c r="X409" i="157" s="1"/>
  <c r="Y364" i="157"/>
  <c r="Y409" i="157" s="1"/>
  <c r="Z364" i="157"/>
  <c r="Z409" i="157" s="1"/>
  <c r="AA364" i="157"/>
  <c r="AA409" i="157" s="1"/>
  <c r="AB364" i="157"/>
  <c r="AB409" i="157" s="1"/>
  <c r="AE364" i="157"/>
  <c r="AE409" i="157" s="1"/>
  <c r="AF364" i="157"/>
  <c r="AF409" i="157" s="1"/>
  <c r="AG364" i="157"/>
  <c r="AG409" i="157" s="1"/>
  <c r="AH364" i="157"/>
  <c r="AH409" i="157" s="1"/>
  <c r="AI364" i="157"/>
  <c r="AI409" i="157" s="1"/>
  <c r="AJ364" i="157"/>
  <c r="AJ409" i="157" s="1"/>
  <c r="AK364" i="157"/>
  <c r="AK409" i="157" s="1"/>
  <c r="AL364" i="157"/>
  <c r="AL409" i="157" s="1"/>
  <c r="AM364" i="157"/>
  <c r="AM409" i="157" s="1"/>
  <c r="AN364" i="157"/>
  <c r="AN409" i="157" s="1"/>
  <c r="AO364" i="157"/>
  <c r="AO409" i="157" s="1"/>
  <c r="AP364" i="157"/>
  <c r="AP409" i="157" s="1"/>
  <c r="AQ364" i="157"/>
  <c r="AQ409" i="157" s="1"/>
  <c r="AR364" i="157"/>
  <c r="AR409" i="157" s="1"/>
  <c r="AS364" i="157"/>
  <c r="AS409" i="157" s="1"/>
  <c r="AT364" i="157"/>
  <c r="AT409" i="157" s="1"/>
  <c r="F365" i="157"/>
  <c r="F410" i="157" s="1"/>
  <c r="G365" i="157"/>
  <c r="G410" i="157" s="1"/>
  <c r="H365" i="157"/>
  <c r="H410" i="157" s="1"/>
  <c r="I365" i="157"/>
  <c r="I410" i="157" s="1"/>
  <c r="J365" i="157"/>
  <c r="J410" i="157" s="1"/>
  <c r="K365" i="157"/>
  <c r="K410" i="157" s="1"/>
  <c r="L365" i="157"/>
  <c r="L410" i="157" s="1"/>
  <c r="M365" i="157"/>
  <c r="M410" i="157" s="1"/>
  <c r="N365" i="157"/>
  <c r="N410" i="157" s="1"/>
  <c r="O365" i="157"/>
  <c r="O410" i="157" s="1"/>
  <c r="P365" i="157"/>
  <c r="P410" i="157" s="1"/>
  <c r="Q365" i="157"/>
  <c r="Q410" i="157" s="1"/>
  <c r="R365" i="157"/>
  <c r="R410" i="157" s="1"/>
  <c r="S365" i="157"/>
  <c r="S410" i="157" s="1"/>
  <c r="T365" i="157"/>
  <c r="T410" i="157" s="1"/>
  <c r="U365" i="157"/>
  <c r="U410" i="157" s="1"/>
  <c r="V365" i="157"/>
  <c r="V410" i="157" s="1"/>
  <c r="W365" i="157"/>
  <c r="W410" i="157" s="1"/>
  <c r="X365" i="157"/>
  <c r="X410" i="157" s="1"/>
  <c r="Y365" i="157"/>
  <c r="Y410" i="157" s="1"/>
  <c r="Z365" i="157"/>
  <c r="Z410" i="157" s="1"/>
  <c r="AA365" i="157"/>
  <c r="AA410" i="157" s="1"/>
  <c r="AB365" i="157"/>
  <c r="AB410" i="157" s="1"/>
  <c r="AC365" i="157"/>
  <c r="AC410" i="157" s="1"/>
  <c r="AF365" i="157"/>
  <c r="AF410" i="157" s="1"/>
  <c r="AG365" i="157"/>
  <c r="AG410" i="157" s="1"/>
  <c r="AH365" i="157"/>
  <c r="AH410" i="157" s="1"/>
  <c r="AI365" i="157"/>
  <c r="AI410" i="157" s="1"/>
  <c r="AJ365" i="157"/>
  <c r="AJ410" i="157" s="1"/>
  <c r="AK365" i="157"/>
  <c r="AK410" i="157" s="1"/>
  <c r="AL365" i="157"/>
  <c r="AL410" i="157" s="1"/>
  <c r="AM365" i="157"/>
  <c r="AM410" i="157" s="1"/>
  <c r="AN365" i="157"/>
  <c r="AN410" i="157" s="1"/>
  <c r="AO365" i="157"/>
  <c r="AO410" i="157" s="1"/>
  <c r="AP365" i="157"/>
  <c r="AP410" i="157" s="1"/>
  <c r="AQ365" i="157"/>
  <c r="AQ410" i="157" s="1"/>
  <c r="AR365" i="157"/>
  <c r="AR410" i="157" s="1"/>
  <c r="AS365" i="157"/>
  <c r="AS410" i="157" s="1"/>
  <c r="AT365" i="157"/>
  <c r="AT410" i="157" s="1"/>
  <c r="F349" i="157"/>
  <c r="F394" i="157" s="1"/>
  <c r="G349" i="157"/>
  <c r="G394" i="157" s="1"/>
  <c r="H349" i="157"/>
  <c r="H394" i="157" s="1"/>
  <c r="I349" i="157"/>
  <c r="I394" i="157" s="1"/>
  <c r="J349" i="157"/>
  <c r="J394" i="157" s="1"/>
  <c r="K349" i="157"/>
  <c r="K394" i="157" s="1"/>
  <c r="L349" i="157"/>
  <c r="L394" i="157" s="1"/>
  <c r="M349" i="157"/>
  <c r="M394" i="157" s="1"/>
  <c r="N349" i="157"/>
  <c r="N394" i="157" s="1"/>
  <c r="P349" i="157"/>
  <c r="P394" i="157" s="1"/>
  <c r="Q349" i="157"/>
  <c r="Q394" i="157" s="1"/>
  <c r="R349" i="157"/>
  <c r="R394" i="157" s="1"/>
  <c r="S349" i="157"/>
  <c r="S394" i="157" s="1"/>
  <c r="T349" i="157"/>
  <c r="T394" i="157" s="1"/>
  <c r="U349" i="157"/>
  <c r="U394" i="157" s="1"/>
  <c r="V349" i="157"/>
  <c r="V394" i="157" s="1"/>
  <c r="W349" i="157"/>
  <c r="W394" i="157" s="1"/>
  <c r="X349" i="157"/>
  <c r="X394" i="157" s="1"/>
  <c r="Y349" i="157"/>
  <c r="Y394" i="157" s="1"/>
  <c r="Z349" i="157"/>
  <c r="Z394" i="157" s="1"/>
  <c r="AA349" i="157"/>
  <c r="AA394" i="157" s="1"/>
  <c r="AB349" i="157"/>
  <c r="AB394" i="157" s="1"/>
  <c r="AC349" i="157"/>
  <c r="AC394" i="157" s="1"/>
  <c r="AD349" i="157"/>
  <c r="AD394" i="157" s="1"/>
  <c r="AF349" i="157"/>
  <c r="AF394" i="157" s="1"/>
  <c r="AH349" i="157"/>
  <c r="AH394" i="157" s="1"/>
  <c r="AI349" i="157"/>
  <c r="AI394" i="157" s="1"/>
  <c r="AJ349" i="157"/>
  <c r="AJ394" i="157" s="1"/>
  <c r="AK349" i="157"/>
  <c r="AK394" i="157" s="1"/>
  <c r="AL349" i="157"/>
  <c r="AL394" i="157" s="1"/>
  <c r="AM349" i="157"/>
  <c r="AM394" i="157" s="1"/>
  <c r="AN349" i="157"/>
  <c r="AN394" i="157" s="1"/>
  <c r="AO349" i="157"/>
  <c r="AO394" i="157" s="1"/>
  <c r="AP349" i="157"/>
  <c r="AP394" i="157" s="1"/>
  <c r="AQ349" i="157"/>
  <c r="AQ394" i="157" s="1"/>
  <c r="AR349" i="157"/>
  <c r="AR394" i="157" s="1"/>
  <c r="AS349" i="157"/>
  <c r="AS394" i="157" s="1"/>
  <c r="AT349" i="157"/>
  <c r="AT394" i="157" s="1"/>
  <c r="F366" i="157"/>
  <c r="F411" i="157" s="1"/>
  <c r="G366" i="157"/>
  <c r="G411" i="157" s="1"/>
  <c r="H366" i="157"/>
  <c r="H411" i="157" s="1"/>
  <c r="I366" i="157"/>
  <c r="I411" i="157" s="1"/>
  <c r="J366" i="157"/>
  <c r="J411" i="157" s="1"/>
  <c r="K366" i="157"/>
  <c r="K411" i="157" s="1"/>
  <c r="L366" i="157"/>
  <c r="L411" i="157" s="1"/>
  <c r="M366" i="157"/>
  <c r="M411" i="157" s="1"/>
  <c r="N366" i="157"/>
  <c r="N411" i="157" s="1"/>
  <c r="O366" i="157"/>
  <c r="O411" i="157" s="1"/>
  <c r="P366" i="157"/>
  <c r="P411" i="157" s="1"/>
  <c r="Q366" i="157"/>
  <c r="Q411" i="157" s="1"/>
  <c r="R366" i="157"/>
  <c r="R411" i="157" s="1"/>
  <c r="S366" i="157"/>
  <c r="S411" i="157" s="1"/>
  <c r="T366" i="157"/>
  <c r="T411" i="157" s="1"/>
  <c r="U366" i="157"/>
  <c r="U411" i="157" s="1"/>
  <c r="V366" i="157"/>
  <c r="V411" i="157" s="1"/>
  <c r="W366" i="157"/>
  <c r="W411" i="157" s="1"/>
  <c r="X366" i="157"/>
  <c r="X411" i="157" s="1"/>
  <c r="Y366" i="157"/>
  <c r="Y411" i="157" s="1"/>
  <c r="Z366" i="157"/>
  <c r="Z411" i="157" s="1"/>
  <c r="AA366" i="157"/>
  <c r="AA411" i="157" s="1"/>
  <c r="AB366" i="157"/>
  <c r="AB411" i="157" s="1"/>
  <c r="AC366" i="157"/>
  <c r="AC411" i="157" s="1"/>
  <c r="AD366" i="157"/>
  <c r="AD411" i="157" s="1"/>
  <c r="AE366" i="157"/>
  <c r="AE411" i="157" s="1"/>
  <c r="AG366" i="157"/>
  <c r="AG411" i="157" s="1"/>
  <c r="AH366" i="157"/>
  <c r="AH411" i="157" s="1"/>
  <c r="AI366" i="157"/>
  <c r="AI411" i="157" s="1"/>
  <c r="AJ366" i="157"/>
  <c r="AJ411" i="157" s="1"/>
  <c r="AK366" i="157"/>
  <c r="AK411" i="157" s="1"/>
  <c r="AL366" i="157"/>
  <c r="AL411" i="157" s="1"/>
  <c r="AM366" i="157"/>
  <c r="AM411" i="157" s="1"/>
  <c r="AN366" i="157"/>
  <c r="AN411" i="157" s="1"/>
  <c r="AO366" i="157"/>
  <c r="AO411" i="157" s="1"/>
  <c r="AP366" i="157"/>
  <c r="AP411" i="157" s="1"/>
  <c r="AQ366" i="157"/>
  <c r="AQ411" i="157" s="1"/>
  <c r="AR366" i="157"/>
  <c r="AR411" i="157" s="1"/>
  <c r="AS366" i="157"/>
  <c r="AS411" i="157" s="1"/>
  <c r="AT366" i="157"/>
  <c r="AT411" i="157" s="1"/>
  <c r="F367" i="157"/>
  <c r="F412" i="157" s="1"/>
  <c r="G367" i="157"/>
  <c r="G412" i="157" s="1"/>
  <c r="H367" i="157"/>
  <c r="H412" i="157" s="1"/>
  <c r="I367" i="157"/>
  <c r="I412" i="157" s="1"/>
  <c r="J367" i="157"/>
  <c r="J412" i="157" s="1"/>
  <c r="K367" i="157"/>
  <c r="K412" i="157" s="1"/>
  <c r="L367" i="157"/>
  <c r="L412" i="157" s="1"/>
  <c r="M367" i="157"/>
  <c r="M412" i="157" s="1"/>
  <c r="N367" i="157"/>
  <c r="N412" i="157" s="1"/>
  <c r="O367" i="157"/>
  <c r="O412" i="157" s="1"/>
  <c r="P367" i="157"/>
  <c r="P412" i="157" s="1"/>
  <c r="Q367" i="157"/>
  <c r="Q412" i="157" s="1"/>
  <c r="R367" i="157"/>
  <c r="R412" i="157" s="1"/>
  <c r="S367" i="157"/>
  <c r="S412" i="157" s="1"/>
  <c r="T367" i="157"/>
  <c r="T412" i="157" s="1"/>
  <c r="U367" i="157"/>
  <c r="U412" i="157" s="1"/>
  <c r="V367" i="157"/>
  <c r="V412" i="157" s="1"/>
  <c r="W367" i="157"/>
  <c r="W412" i="157" s="1"/>
  <c r="X367" i="157"/>
  <c r="X412" i="157" s="1"/>
  <c r="Y367" i="157"/>
  <c r="Y412" i="157" s="1"/>
  <c r="Z367" i="157"/>
  <c r="Z412" i="157" s="1"/>
  <c r="AA367" i="157"/>
  <c r="AA412" i="157" s="1"/>
  <c r="AB367" i="157"/>
  <c r="AB412" i="157" s="1"/>
  <c r="AC367" i="157"/>
  <c r="AC412" i="157" s="1"/>
  <c r="AD367" i="157"/>
  <c r="AD412" i="157" s="1"/>
  <c r="AE367" i="157"/>
  <c r="AE412" i="157" s="1"/>
  <c r="AF367" i="157"/>
  <c r="AF412" i="157" s="1"/>
  <c r="AH367" i="157"/>
  <c r="AH412" i="157" s="1"/>
  <c r="AI367" i="157"/>
  <c r="AI412" i="157" s="1"/>
  <c r="AJ367" i="157"/>
  <c r="AJ412" i="157" s="1"/>
  <c r="AK367" i="157"/>
  <c r="AK412" i="157" s="1"/>
  <c r="AL367" i="157"/>
  <c r="AL412" i="157" s="1"/>
  <c r="AM367" i="157"/>
  <c r="AM412" i="157" s="1"/>
  <c r="AN367" i="157"/>
  <c r="AN412" i="157" s="1"/>
  <c r="AO367" i="157"/>
  <c r="AO412" i="157" s="1"/>
  <c r="AP367" i="157"/>
  <c r="AP412" i="157" s="1"/>
  <c r="AQ367" i="157"/>
  <c r="AQ412" i="157" s="1"/>
  <c r="AR367" i="157"/>
  <c r="AR412" i="157" s="1"/>
  <c r="AS367" i="157"/>
  <c r="AS412" i="157" s="1"/>
  <c r="AT367" i="157"/>
  <c r="AT412" i="157" s="1"/>
  <c r="F368" i="157"/>
  <c r="F413" i="157" s="1"/>
  <c r="G368" i="157"/>
  <c r="G413" i="157" s="1"/>
  <c r="I368" i="157"/>
  <c r="I413" i="157" s="1"/>
  <c r="J368" i="157"/>
  <c r="J413" i="157" s="1"/>
  <c r="K368" i="157"/>
  <c r="K413" i="157" s="1"/>
  <c r="L368" i="157"/>
  <c r="L413" i="157" s="1"/>
  <c r="M368" i="157"/>
  <c r="M413" i="157" s="1"/>
  <c r="N368" i="157"/>
  <c r="N413" i="157" s="1"/>
  <c r="O368" i="157"/>
  <c r="O413" i="157" s="1"/>
  <c r="P368" i="157"/>
  <c r="P413" i="157" s="1"/>
  <c r="Q368" i="157"/>
  <c r="Q413" i="157" s="1"/>
  <c r="R368" i="157"/>
  <c r="R413" i="157" s="1"/>
  <c r="S368" i="157"/>
  <c r="S413" i="157" s="1"/>
  <c r="T368" i="157"/>
  <c r="T413" i="157" s="1"/>
  <c r="U368" i="157"/>
  <c r="U413" i="157" s="1"/>
  <c r="V368" i="157"/>
  <c r="V413" i="157" s="1"/>
  <c r="W368" i="157"/>
  <c r="W413" i="157" s="1"/>
  <c r="X368" i="157"/>
  <c r="X413" i="157" s="1"/>
  <c r="Y368" i="157"/>
  <c r="Y413" i="157" s="1"/>
  <c r="Z368" i="157"/>
  <c r="Z413" i="157" s="1"/>
  <c r="AA368" i="157"/>
  <c r="AA413" i="157" s="1"/>
  <c r="AB368" i="157"/>
  <c r="AB413" i="157" s="1"/>
  <c r="AC368" i="157"/>
  <c r="AC413" i="157" s="1"/>
  <c r="AD368" i="157"/>
  <c r="AD413" i="157" s="1"/>
  <c r="AE368" i="157"/>
  <c r="AE413" i="157" s="1"/>
  <c r="AF368" i="157"/>
  <c r="AF413" i="157" s="1"/>
  <c r="AG368" i="157"/>
  <c r="AG413" i="157" s="1"/>
  <c r="AI368" i="157"/>
  <c r="AI413" i="157" s="1"/>
  <c r="AJ368" i="157"/>
  <c r="AJ413" i="157" s="1"/>
  <c r="AK368" i="157"/>
  <c r="AK413" i="157" s="1"/>
  <c r="AL368" i="157"/>
  <c r="AL413" i="157" s="1"/>
  <c r="AM368" i="157"/>
  <c r="AM413" i="157" s="1"/>
  <c r="AN368" i="157"/>
  <c r="AN413" i="157" s="1"/>
  <c r="AO368" i="157"/>
  <c r="AO413" i="157" s="1"/>
  <c r="AP368" i="157"/>
  <c r="AP413" i="157" s="1"/>
  <c r="AQ368" i="157"/>
  <c r="AQ413" i="157" s="1"/>
  <c r="AR368" i="157"/>
  <c r="AR413" i="157" s="1"/>
  <c r="AS368" i="157"/>
  <c r="AS413" i="157" s="1"/>
  <c r="AT368" i="157"/>
  <c r="AT413" i="157" s="1"/>
  <c r="F369" i="157"/>
  <c r="F414" i="157" s="1"/>
  <c r="G369" i="157"/>
  <c r="G414" i="157" s="1"/>
  <c r="H369" i="157"/>
  <c r="H414" i="157" s="1"/>
  <c r="I369" i="157"/>
  <c r="I414" i="157" s="1"/>
  <c r="J369" i="157"/>
  <c r="J414" i="157" s="1"/>
  <c r="K369" i="157"/>
  <c r="K414" i="157" s="1"/>
  <c r="L369" i="157"/>
  <c r="L414" i="157" s="1"/>
  <c r="M369" i="157"/>
  <c r="M414" i="157" s="1"/>
  <c r="N369" i="157"/>
  <c r="N414" i="157" s="1"/>
  <c r="O369" i="157"/>
  <c r="O414" i="157" s="1"/>
  <c r="P369" i="157"/>
  <c r="P414" i="157" s="1"/>
  <c r="Q369" i="157"/>
  <c r="Q414" i="157" s="1"/>
  <c r="R369" i="157"/>
  <c r="R414" i="157" s="1"/>
  <c r="S369" i="157"/>
  <c r="S414" i="157" s="1"/>
  <c r="T369" i="157"/>
  <c r="T414" i="157" s="1"/>
  <c r="U369" i="157"/>
  <c r="U414" i="157" s="1"/>
  <c r="V369" i="157"/>
  <c r="V414" i="157" s="1"/>
  <c r="W369" i="157"/>
  <c r="W414" i="157" s="1"/>
  <c r="X369" i="157"/>
  <c r="X414" i="157" s="1"/>
  <c r="Y369" i="157"/>
  <c r="Y414" i="157" s="1"/>
  <c r="Z369" i="157"/>
  <c r="Z414" i="157" s="1"/>
  <c r="AA369" i="157"/>
  <c r="AA414" i="157" s="1"/>
  <c r="AB369" i="157"/>
  <c r="AB414" i="157" s="1"/>
  <c r="AC369" i="157"/>
  <c r="AC414" i="157" s="1"/>
  <c r="AD369" i="157"/>
  <c r="AD414" i="157" s="1"/>
  <c r="AE369" i="157"/>
  <c r="AE414" i="157" s="1"/>
  <c r="AF369" i="157"/>
  <c r="AF414" i="157" s="1"/>
  <c r="AG369" i="157"/>
  <c r="AG414" i="157" s="1"/>
  <c r="AH369" i="157"/>
  <c r="AH414" i="157" s="1"/>
  <c r="AJ369" i="157"/>
  <c r="AJ414" i="157" s="1"/>
  <c r="AK369" i="157"/>
  <c r="AK414" i="157" s="1"/>
  <c r="AL369" i="157"/>
  <c r="AL414" i="157" s="1"/>
  <c r="AM369" i="157"/>
  <c r="AM414" i="157" s="1"/>
  <c r="AN369" i="157"/>
  <c r="AN414" i="157" s="1"/>
  <c r="AO369" i="157"/>
  <c r="AO414" i="157" s="1"/>
  <c r="AP369" i="157"/>
  <c r="AP414" i="157" s="1"/>
  <c r="AQ369" i="157"/>
  <c r="AQ414" i="157" s="1"/>
  <c r="AR369" i="157"/>
  <c r="AR414" i="157" s="1"/>
  <c r="AS369" i="157"/>
  <c r="AS414" i="157" s="1"/>
  <c r="AT369" i="157"/>
  <c r="AT414" i="157" s="1"/>
  <c r="F370" i="157"/>
  <c r="F415" i="157" s="1"/>
  <c r="G370" i="157"/>
  <c r="G415" i="157" s="1"/>
  <c r="H370" i="157"/>
  <c r="H415" i="157" s="1"/>
  <c r="I370" i="157"/>
  <c r="I415" i="157" s="1"/>
  <c r="J370" i="157"/>
  <c r="J415" i="157" s="1"/>
  <c r="K370" i="157"/>
  <c r="K415" i="157" s="1"/>
  <c r="L370" i="157"/>
  <c r="L415" i="157" s="1"/>
  <c r="M370" i="157"/>
  <c r="M415" i="157" s="1"/>
  <c r="N370" i="157"/>
  <c r="N415" i="157" s="1"/>
  <c r="O370" i="157"/>
  <c r="O415" i="157" s="1"/>
  <c r="P370" i="157"/>
  <c r="P415" i="157" s="1"/>
  <c r="Q370" i="157"/>
  <c r="Q415" i="157" s="1"/>
  <c r="R370" i="157"/>
  <c r="R415" i="157" s="1"/>
  <c r="S370" i="157"/>
  <c r="S415" i="157" s="1"/>
  <c r="T370" i="157"/>
  <c r="T415" i="157" s="1"/>
  <c r="U370" i="157"/>
  <c r="U415" i="157" s="1"/>
  <c r="V370" i="157"/>
  <c r="V415" i="157" s="1"/>
  <c r="W370" i="157"/>
  <c r="W415" i="157" s="1"/>
  <c r="X370" i="157"/>
  <c r="X415" i="157" s="1"/>
  <c r="Y370" i="157"/>
  <c r="Y415" i="157" s="1"/>
  <c r="Z370" i="157"/>
  <c r="Z415" i="157" s="1"/>
  <c r="AA370" i="157"/>
  <c r="AA415" i="157" s="1"/>
  <c r="AB370" i="157"/>
  <c r="AB415" i="157" s="1"/>
  <c r="AC370" i="157"/>
  <c r="AC415" i="157" s="1"/>
  <c r="AD370" i="157"/>
  <c r="AD415" i="157" s="1"/>
  <c r="AE370" i="157"/>
  <c r="AE415" i="157" s="1"/>
  <c r="AF370" i="157"/>
  <c r="AF415" i="157" s="1"/>
  <c r="AG370" i="157"/>
  <c r="AG415" i="157" s="1"/>
  <c r="AH370" i="157"/>
  <c r="AH415" i="157" s="1"/>
  <c r="AI370" i="157"/>
  <c r="AI415" i="157" s="1"/>
  <c r="AK370" i="157"/>
  <c r="AK415" i="157" s="1"/>
  <c r="AL370" i="157"/>
  <c r="AL415" i="157" s="1"/>
  <c r="AM370" i="157"/>
  <c r="AM415" i="157" s="1"/>
  <c r="AN370" i="157"/>
  <c r="AN415" i="157" s="1"/>
  <c r="AO370" i="157"/>
  <c r="AO415" i="157" s="1"/>
  <c r="AP370" i="157"/>
  <c r="AP415" i="157" s="1"/>
  <c r="AQ370" i="157"/>
  <c r="AQ415" i="157" s="1"/>
  <c r="AR370" i="157"/>
  <c r="AR415" i="157" s="1"/>
  <c r="AS370" i="157"/>
  <c r="AS415" i="157" s="1"/>
  <c r="AT370" i="157"/>
  <c r="AT415" i="157" s="1"/>
  <c r="F371" i="157"/>
  <c r="F416" i="157" s="1"/>
  <c r="G371" i="157"/>
  <c r="G416" i="157" s="1"/>
  <c r="H371" i="157"/>
  <c r="H416" i="157" s="1"/>
  <c r="I371" i="157"/>
  <c r="I416" i="157" s="1"/>
  <c r="J371" i="157"/>
  <c r="J416" i="157" s="1"/>
  <c r="K371" i="157"/>
  <c r="K416" i="157" s="1"/>
  <c r="L371" i="157"/>
  <c r="L416" i="157" s="1"/>
  <c r="M371" i="157"/>
  <c r="M416" i="157" s="1"/>
  <c r="N371" i="157"/>
  <c r="N416" i="157" s="1"/>
  <c r="O371" i="157"/>
  <c r="O416" i="157" s="1"/>
  <c r="P371" i="157"/>
  <c r="P416" i="157" s="1"/>
  <c r="Q371" i="157"/>
  <c r="Q416" i="157" s="1"/>
  <c r="R371" i="157"/>
  <c r="R416" i="157" s="1"/>
  <c r="S371" i="157"/>
  <c r="S416" i="157" s="1"/>
  <c r="T371" i="157"/>
  <c r="T416" i="157" s="1"/>
  <c r="U371" i="157"/>
  <c r="U416" i="157" s="1"/>
  <c r="V371" i="157"/>
  <c r="V416" i="157" s="1"/>
  <c r="W371" i="157"/>
  <c r="W416" i="157" s="1"/>
  <c r="X371" i="157"/>
  <c r="X416" i="157" s="1"/>
  <c r="Y371" i="157"/>
  <c r="Y416" i="157" s="1"/>
  <c r="Z371" i="157"/>
  <c r="Z416" i="157" s="1"/>
  <c r="AA371" i="157"/>
  <c r="AA416" i="157" s="1"/>
  <c r="AB371" i="157"/>
  <c r="AB416" i="157" s="1"/>
  <c r="AC371" i="157"/>
  <c r="AC416" i="157" s="1"/>
  <c r="AD371" i="157"/>
  <c r="AD416" i="157" s="1"/>
  <c r="AE371" i="157"/>
  <c r="AE416" i="157" s="1"/>
  <c r="AF371" i="157"/>
  <c r="AF416" i="157" s="1"/>
  <c r="AG371" i="157"/>
  <c r="AG416" i="157" s="1"/>
  <c r="AH371" i="157"/>
  <c r="AH416" i="157" s="1"/>
  <c r="AI371" i="157"/>
  <c r="AI416" i="157" s="1"/>
  <c r="AJ371" i="157"/>
  <c r="AJ416" i="157" s="1"/>
  <c r="AL371" i="157"/>
  <c r="AL416" i="157" s="1"/>
  <c r="AM371" i="157"/>
  <c r="AM416" i="157" s="1"/>
  <c r="AN371" i="157"/>
  <c r="AN416" i="157" s="1"/>
  <c r="AO371" i="157"/>
  <c r="AO416" i="157" s="1"/>
  <c r="AP371" i="157"/>
  <c r="AP416" i="157" s="1"/>
  <c r="AQ371" i="157"/>
  <c r="AQ416" i="157" s="1"/>
  <c r="AR371" i="157"/>
  <c r="AR416" i="157" s="1"/>
  <c r="AS371" i="157"/>
  <c r="AS416" i="157" s="1"/>
  <c r="AT371" i="157"/>
  <c r="AT416" i="157" s="1"/>
  <c r="F372" i="157"/>
  <c r="F417" i="157" s="1"/>
  <c r="G372" i="157"/>
  <c r="G417" i="157" s="1"/>
  <c r="H372" i="157"/>
  <c r="H417" i="157" s="1"/>
  <c r="I372" i="157"/>
  <c r="I417" i="157" s="1"/>
  <c r="J372" i="157"/>
  <c r="J417" i="157" s="1"/>
  <c r="K372" i="157"/>
  <c r="K417" i="157" s="1"/>
  <c r="L372" i="157"/>
  <c r="L417" i="157" s="1"/>
  <c r="M372" i="157"/>
  <c r="M417" i="157" s="1"/>
  <c r="N372" i="157"/>
  <c r="N417" i="157" s="1"/>
  <c r="O372" i="157"/>
  <c r="O417" i="157" s="1"/>
  <c r="P372" i="157"/>
  <c r="P417" i="157" s="1"/>
  <c r="Q372" i="157"/>
  <c r="Q417" i="157" s="1"/>
  <c r="R372" i="157"/>
  <c r="R417" i="157" s="1"/>
  <c r="S372" i="157"/>
  <c r="S417" i="157" s="1"/>
  <c r="T372" i="157"/>
  <c r="T417" i="157" s="1"/>
  <c r="U372" i="157"/>
  <c r="U417" i="157" s="1"/>
  <c r="V372" i="157"/>
  <c r="V417" i="157" s="1"/>
  <c r="W372" i="157"/>
  <c r="W417" i="157" s="1"/>
  <c r="X372" i="157"/>
  <c r="X417" i="157" s="1"/>
  <c r="Y372" i="157"/>
  <c r="Y417" i="157" s="1"/>
  <c r="Z372" i="157"/>
  <c r="Z417" i="157" s="1"/>
  <c r="AA372" i="157"/>
  <c r="AA417" i="157" s="1"/>
  <c r="AB372" i="157"/>
  <c r="AB417" i="157" s="1"/>
  <c r="AC372" i="157"/>
  <c r="AC417" i="157" s="1"/>
  <c r="AD372" i="157"/>
  <c r="AD417" i="157" s="1"/>
  <c r="AE372" i="157"/>
  <c r="AE417" i="157" s="1"/>
  <c r="AF372" i="157"/>
  <c r="AF417" i="157" s="1"/>
  <c r="AG372" i="157"/>
  <c r="AG417" i="157" s="1"/>
  <c r="AH372" i="157"/>
  <c r="AH417" i="157" s="1"/>
  <c r="AI372" i="157"/>
  <c r="AI417" i="157" s="1"/>
  <c r="AJ372" i="157"/>
  <c r="AJ417" i="157" s="1"/>
  <c r="AK372" i="157"/>
  <c r="AK417" i="157" s="1"/>
  <c r="AM372" i="157"/>
  <c r="AM417" i="157" s="1"/>
  <c r="AN372" i="157"/>
  <c r="AN417" i="157" s="1"/>
  <c r="AO372" i="157"/>
  <c r="AO417" i="157" s="1"/>
  <c r="AP372" i="157"/>
  <c r="AP417" i="157" s="1"/>
  <c r="AQ372" i="157"/>
  <c r="AQ417" i="157" s="1"/>
  <c r="AR372" i="157"/>
  <c r="AR417" i="157" s="1"/>
  <c r="AS372" i="157"/>
  <c r="AS417" i="157" s="1"/>
  <c r="AT372" i="157"/>
  <c r="AT417" i="157" s="1"/>
  <c r="F373" i="157"/>
  <c r="F418" i="157" s="1"/>
  <c r="G373" i="157"/>
  <c r="G418" i="157" s="1"/>
  <c r="H373" i="157"/>
  <c r="H418" i="157" s="1"/>
  <c r="I373" i="157"/>
  <c r="I418" i="157" s="1"/>
  <c r="K373" i="157"/>
  <c r="K418" i="157" s="1"/>
  <c r="L373" i="157"/>
  <c r="L418" i="157" s="1"/>
  <c r="M373" i="157"/>
  <c r="M418" i="157" s="1"/>
  <c r="N373" i="157"/>
  <c r="N418" i="157" s="1"/>
  <c r="O373" i="157"/>
  <c r="O418" i="157" s="1"/>
  <c r="P373" i="157"/>
  <c r="P418" i="157" s="1"/>
  <c r="Q373" i="157"/>
  <c r="Q418" i="157" s="1"/>
  <c r="R373" i="157"/>
  <c r="R418" i="157" s="1"/>
  <c r="S373" i="157"/>
  <c r="S418" i="157" s="1"/>
  <c r="T373" i="157"/>
  <c r="T418" i="157" s="1"/>
  <c r="U373" i="157"/>
  <c r="U418" i="157" s="1"/>
  <c r="V373" i="157"/>
  <c r="V418" i="157" s="1"/>
  <c r="W373" i="157"/>
  <c r="W418" i="157" s="1"/>
  <c r="X373" i="157"/>
  <c r="X418" i="157" s="1"/>
  <c r="Y373" i="157"/>
  <c r="Y418" i="157" s="1"/>
  <c r="Z373" i="157"/>
  <c r="Z418" i="157" s="1"/>
  <c r="AA373" i="157"/>
  <c r="AA418" i="157" s="1"/>
  <c r="AB373" i="157"/>
  <c r="AB418" i="157" s="1"/>
  <c r="AC373" i="157"/>
  <c r="AC418" i="157" s="1"/>
  <c r="AD373" i="157"/>
  <c r="AD418" i="157" s="1"/>
  <c r="AE373" i="157"/>
  <c r="AE418" i="157" s="1"/>
  <c r="AF373" i="157"/>
  <c r="AF418" i="157" s="1"/>
  <c r="AG373" i="157"/>
  <c r="AG418" i="157" s="1"/>
  <c r="AH373" i="157"/>
  <c r="AH418" i="157" s="1"/>
  <c r="AI373" i="157"/>
  <c r="AI418" i="157" s="1"/>
  <c r="AJ373" i="157"/>
  <c r="AJ418" i="157" s="1"/>
  <c r="AK373" i="157"/>
  <c r="AK418" i="157" s="1"/>
  <c r="AL373" i="157"/>
  <c r="AL418" i="157" s="1"/>
  <c r="AN373" i="157"/>
  <c r="AN418" i="157" s="1"/>
  <c r="AO373" i="157"/>
  <c r="AO418" i="157" s="1"/>
  <c r="AP373" i="157"/>
  <c r="AP418" i="157" s="1"/>
  <c r="AQ373" i="157"/>
  <c r="AQ418" i="157" s="1"/>
  <c r="AR373" i="157"/>
  <c r="AR418" i="157" s="1"/>
  <c r="AS373" i="157"/>
  <c r="AS418" i="157" s="1"/>
  <c r="AT373" i="157"/>
  <c r="AT418" i="157" s="1"/>
  <c r="F374" i="157"/>
  <c r="F419" i="157" s="1"/>
  <c r="G374" i="157"/>
  <c r="G419" i="157" s="1"/>
  <c r="H374" i="157"/>
  <c r="H419" i="157" s="1"/>
  <c r="I374" i="157"/>
  <c r="I419" i="157" s="1"/>
  <c r="J374" i="157"/>
  <c r="J419" i="157" s="1"/>
  <c r="K374" i="157"/>
  <c r="K419" i="157" s="1"/>
  <c r="L374" i="157"/>
  <c r="L419" i="157" s="1"/>
  <c r="M374" i="157"/>
  <c r="M419" i="157" s="1"/>
  <c r="N374" i="157"/>
  <c r="N419" i="157" s="1"/>
  <c r="O374" i="157"/>
  <c r="O419" i="157" s="1"/>
  <c r="P374" i="157"/>
  <c r="P419" i="157" s="1"/>
  <c r="Q374" i="157"/>
  <c r="Q419" i="157" s="1"/>
  <c r="R374" i="157"/>
  <c r="R419" i="157" s="1"/>
  <c r="S374" i="157"/>
  <c r="S419" i="157" s="1"/>
  <c r="T374" i="157"/>
  <c r="T419" i="157" s="1"/>
  <c r="U374" i="157"/>
  <c r="U419" i="157" s="1"/>
  <c r="V374" i="157"/>
  <c r="V419" i="157" s="1"/>
  <c r="W374" i="157"/>
  <c r="W419" i="157" s="1"/>
  <c r="X374" i="157"/>
  <c r="X419" i="157" s="1"/>
  <c r="Y374" i="157"/>
  <c r="Y419" i="157" s="1"/>
  <c r="Z374" i="157"/>
  <c r="Z419" i="157" s="1"/>
  <c r="AA374" i="157"/>
  <c r="AA419" i="157" s="1"/>
  <c r="AB374" i="157"/>
  <c r="AB419" i="157" s="1"/>
  <c r="AC374" i="157"/>
  <c r="AC419" i="157" s="1"/>
  <c r="AD374" i="157"/>
  <c r="AD419" i="157" s="1"/>
  <c r="AE374" i="157"/>
  <c r="AE419" i="157" s="1"/>
  <c r="AF374" i="157"/>
  <c r="AF419" i="157" s="1"/>
  <c r="AG374" i="157"/>
  <c r="AG419" i="157" s="1"/>
  <c r="AH374" i="157"/>
  <c r="AH419" i="157" s="1"/>
  <c r="AI374" i="157"/>
  <c r="AI419" i="157" s="1"/>
  <c r="AJ374" i="157"/>
  <c r="AJ419" i="157" s="1"/>
  <c r="AK374" i="157"/>
  <c r="AK419" i="157" s="1"/>
  <c r="AL374" i="157"/>
  <c r="AL419" i="157" s="1"/>
  <c r="AM374" i="157"/>
  <c r="AM419" i="157" s="1"/>
  <c r="AO374" i="157"/>
  <c r="AO419" i="157" s="1"/>
  <c r="AP374" i="157"/>
  <c r="AP419" i="157" s="1"/>
  <c r="AQ374" i="157"/>
  <c r="AQ419" i="157" s="1"/>
  <c r="AR374" i="157"/>
  <c r="AR419" i="157" s="1"/>
  <c r="AS374" i="157"/>
  <c r="AS419" i="157" s="1"/>
  <c r="AT374" i="157"/>
  <c r="AT419" i="157" s="1"/>
  <c r="F375" i="157"/>
  <c r="F420" i="157" s="1"/>
  <c r="G375" i="157"/>
  <c r="G420" i="157" s="1"/>
  <c r="H375" i="157"/>
  <c r="H420" i="157" s="1"/>
  <c r="J375" i="157"/>
  <c r="J420" i="157" s="1"/>
  <c r="K375" i="157"/>
  <c r="K420" i="157" s="1"/>
  <c r="L375" i="157"/>
  <c r="L420" i="157" s="1"/>
  <c r="M375" i="157"/>
  <c r="M420" i="157" s="1"/>
  <c r="N375" i="157"/>
  <c r="N420" i="157" s="1"/>
  <c r="O375" i="157"/>
  <c r="O420" i="157" s="1"/>
  <c r="P375" i="157"/>
  <c r="P420" i="157" s="1"/>
  <c r="Q375" i="157"/>
  <c r="Q420" i="157" s="1"/>
  <c r="R375" i="157"/>
  <c r="R420" i="157" s="1"/>
  <c r="S375" i="157"/>
  <c r="S420" i="157" s="1"/>
  <c r="T375" i="157"/>
  <c r="T420" i="157" s="1"/>
  <c r="U375" i="157"/>
  <c r="U420" i="157" s="1"/>
  <c r="V375" i="157"/>
  <c r="V420" i="157" s="1"/>
  <c r="W375" i="157"/>
  <c r="W420" i="157" s="1"/>
  <c r="X375" i="157"/>
  <c r="X420" i="157" s="1"/>
  <c r="Y375" i="157"/>
  <c r="Y420" i="157" s="1"/>
  <c r="Z375" i="157"/>
  <c r="Z420" i="157" s="1"/>
  <c r="AA375" i="157"/>
  <c r="AA420" i="157" s="1"/>
  <c r="AB375" i="157"/>
  <c r="AB420" i="157" s="1"/>
  <c r="AC375" i="157"/>
  <c r="AC420" i="157" s="1"/>
  <c r="AD375" i="157"/>
  <c r="AD420" i="157" s="1"/>
  <c r="AE375" i="157"/>
  <c r="AE420" i="157" s="1"/>
  <c r="AF375" i="157"/>
  <c r="AF420" i="157" s="1"/>
  <c r="AG375" i="157"/>
  <c r="AG420" i="157" s="1"/>
  <c r="AH375" i="157"/>
  <c r="AH420" i="157" s="1"/>
  <c r="AI375" i="157"/>
  <c r="AI420" i="157" s="1"/>
  <c r="AJ375" i="157"/>
  <c r="AJ420" i="157" s="1"/>
  <c r="AK375" i="157"/>
  <c r="AK420" i="157" s="1"/>
  <c r="AL375" i="157"/>
  <c r="AL420" i="157" s="1"/>
  <c r="AM375" i="157"/>
  <c r="AM420" i="157" s="1"/>
  <c r="AN375" i="157"/>
  <c r="AN420" i="157" s="1"/>
  <c r="AP375" i="157"/>
  <c r="AP420" i="157" s="1"/>
  <c r="AQ375" i="157"/>
  <c r="AQ420" i="157" s="1"/>
  <c r="AR375" i="157"/>
  <c r="AR420" i="157" s="1"/>
  <c r="AS375" i="157"/>
  <c r="AS420" i="157" s="1"/>
  <c r="AT375" i="157"/>
  <c r="AT420" i="157" s="1"/>
  <c r="F376" i="157"/>
  <c r="F421" i="157" s="1"/>
  <c r="G376" i="157"/>
  <c r="G421" i="157" s="1"/>
  <c r="H376" i="157"/>
  <c r="H421" i="157" s="1"/>
  <c r="I376" i="157"/>
  <c r="I421" i="157" s="1"/>
  <c r="J376" i="157"/>
  <c r="J421" i="157" s="1"/>
  <c r="K376" i="157"/>
  <c r="K421" i="157" s="1"/>
  <c r="L376" i="157"/>
  <c r="L421" i="157" s="1"/>
  <c r="M376" i="157"/>
  <c r="M421" i="157" s="1"/>
  <c r="N376" i="157"/>
  <c r="N421" i="157" s="1"/>
  <c r="O376" i="157"/>
  <c r="O421" i="157" s="1"/>
  <c r="P376" i="157"/>
  <c r="P421" i="157" s="1"/>
  <c r="Q376" i="157"/>
  <c r="Q421" i="157" s="1"/>
  <c r="R376" i="157"/>
  <c r="R421" i="157" s="1"/>
  <c r="S376" i="157"/>
  <c r="S421" i="157" s="1"/>
  <c r="T376" i="157"/>
  <c r="T421" i="157" s="1"/>
  <c r="U376" i="157"/>
  <c r="U421" i="157" s="1"/>
  <c r="V376" i="157"/>
  <c r="V421" i="157" s="1"/>
  <c r="W376" i="157"/>
  <c r="W421" i="157" s="1"/>
  <c r="X376" i="157"/>
  <c r="X421" i="157" s="1"/>
  <c r="Y376" i="157"/>
  <c r="Y421" i="157" s="1"/>
  <c r="Z376" i="157"/>
  <c r="Z421" i="157" s="1"/>
  <c r="AA376" i="157"/>
  <c r="AA421" i="157" s="1"/>
  <c r="AB376" i="157"/>
  <c r="AB421" i="157" s="1"/>
  <c r="AC376" i="157"/>
  <c r="AC421" i="157" s="1"/>
  <c r="AD376" i="157"/>
  <c r="AD421" i="157" s="1"/>
  <c r="AE376" i="157"/>
  <c r="AE421" i="157" s="1"/>
  <c r="AF376" i="157"/>
  <c r="AF421" i="157" s="1"/>
  <c r="AG376" i="157"/>
  <c r="AG421" i="157" s="1"/>
  <c r="AH376" i="157"/>
  <c r="AH421" i="157" s="1"/>
  <c r="AI376" i="157"/>
  <c r="AI421" i="157" s="1"/>
  <c r="AJ376" i="157"/>
  <c r="AJ421" i="157" s="1"/>
  <c r="AK376" i="157"/>
  <c r="AK421" i="157" s="1"/>
  <c r="AL376" i="157"/>
  <c r="AL421" i="157" s="1"/>
  <c r="AM376" i="157"/>
  <c r="AM421" i="157" s="1"/>
  <c r="AN376" i="157"/>
  <c r="AN421" i="157" s="1"/>
  <c r="AO376" i="157"/>
  <c r="AO421" i="157" s="1"/>
  <c r="AQ376" i="157"/>
  <c r="AQ421" i="157" s="1"/>
  <c r="AR376" i="157"/>
  <c r="AR421" i="157" s="1"/>
  <c r="AS376" i="157"/>
  <c r="AS421" i="157" s="1"/>
  <c r="AT376" i="157"/>
  <c r="AT421" i="157" s="1"/>
  <c r="F377" i="157"/>
  <c r="F422" i="157" s="1"/>
  <c r="G377" i="157"/>
  <c r="G422" i="157" s="1"/>
  <c r="H377" i="157"/>
  <c r="H422" i="157" s="1"/>
  <c r="I377" i="157"/>
  <c r="I422" i="157" s="1"/>
  <c r="J377" i="157"/>
  <c r="J422" i="157" s="1"/>
  <c r="K377" i="157"/>
  <c r="K422" i="157" s="1"/>
  <c r="L377" i="157"/>
  <c r="L422" i="157" s="1"/>
  <c r="M377" i="157"/>
  <c r="M422" i="157" s="1"/>
  <c r="N377" i="157"/>
  <c r="N422" i="157" s="1"/>
  <c r="O377" i="157"/>
  <c r="O422" i="157" s="1"/>
  <c r="P377" i="157"/>
  <c r="P422" i="157" s="1"/>
  <c r="Q377" i="157"/>
  <c r="Q422" i="157" s="1"/>
  <c r="R377" i="157"/>
  <c r="R422" i="157" s="1"/>
  <c r="S377" i="157"/>
  <c r="S422" i="157" s="1"/>
  <c r="T377" i="157"/>
  <c r="T422" i="157" s="1"/>
  <c r="U377" i="157"/>
  <c r="U422" i="157" s="1"/>
  <c r="V377" i="157"/>
  <c r="V422" i="157" s="1"/>
  <c r="W377" i="157"/>
  <c r="W422" i="157" s="1"/>
  <c r="X377" i="157"/>
  <c r="X422" i="157" s="1"/>
  <c r="Y377" i="157"/>
  <c r="Y422" i="157" s="1"/>
  <c r="Z377" i="157"/>
  <c r="Z422" i="157" s="1"/>
  <c r="AA377" i="157"/>
  <c r="AA422" i="157" s="1"/>
  <c r="AB377" i="157"/>
  <c r="AB422" i="157" s="1"/>
  <c r="AC377" i="157"/>
  <c r="AC422" i="157" s="1"/>
  <c r="AD377" i="157"/>
  <c r="AD422" i="157" s="1"/>
  <c r="AE377" i="157"/>
  <c r="AE422" i="157" s="1"/>
  <c r="AF377" i="157"/>
  <c r="AF422" i="157" s="1"/>
  <c r="AG377" i="157"/>
  <c r="AG422" i="157" s="1"/>
  <c r="AH377" i="157"/>
  <c r="AH422" i="157" s="1"/>
  <c r="AI377" i="157"/>
  <c r="AI422" i="157" s="1"/>
  <c r="AJ377" i="157"/>
  <c r="AJ422" i="157" s="1"/>
  <c r="AK377" i="157"/>
  <c r="AK422" i="157" s="1"/>
  <c r="AL377" i="157"/>
  <c r="AL422" i="157" s="1"/>
  <c r="AM377" i="157"/>
  <c r="AM422" i="157" s="1"/>
  <c r="AN377" i="157"/>
  <c r="AN422" i="157" s="1"/>
  <c r="AO377" i="157"/>
  <c r="AO422" i="157" s="1"/>
  <c r="AP377" i="157"/>
  <c r="AP422" i="157" s="1"/>
  <c r="AR377" i="157"/>
  <c r="AR422" i="157" s="1"/>
  <c r="AS377" i="157"/>
  <c r="AS422" i="157" s="1"/>
  <c r="AT377" i="157"/>
  <c r="AT422" i="157" s="1"/>
  <c r="F378" i="157"/>
  <c r="F423" i="157" s="1"/>
  <c r="G378" i="157"/>
  <c r="G423" i="157" s="1"/>
  <c r="H378" i="157"/>
  <c r="H423" i="157" s="1"/>
  <c r="I378" i="157"/>
  <c r="I423" i="157" s="1"/>
  <c r="J378" i="157"/>
  <c r="J423" i="157" s="1"/>
  <c r="K378" i="157"/>
  <c r="K423" i="157" s="1"/>
  <c r="L378" i="157"/>
  <c r="L423" i="157" s="1"/>
  <c r="M378" i="157"/>
  <c r="M423" i="157" s="1"/>
  <c r="N378" i="157"/>
  <c r="N423" i="157" s="1"/>
  <c r="O378" i="157"/>
  <c r="O423" i="157" s="1"/>
  <c r="P378" i="157"/>
  <c r="P423" i="157" s="1"/>
  <c r="Q378" i="157"/>
  <c r="Q423" i="157" s="1"/>
  <c r="R378" i="157"/>
  <c r="R423" i="157" s="1"/>
  <c r="S378" i="157"/>
  <c r="S423" i="157" s="1"/>
  <c r="T378" i="157"/>
  <c r="T423" i="157" s="1"/>
  <c r="U378" i="157"/>
  <c r="U423" i="157" s="1"/>
  <c r="V378" i="157"/>
  <c r="V423" i="157" s="1"/>
  <c r="W378" i="157"/>
  <c r="W423" i="157" s="1"/>
  <c r="X378" i="157"/>
  <c r="X423" i="157" s="1"/>
  <c r="Y378" i="157"/>
  <c r="Y423" i="157" s="1"/>
  <c r="Z378" i="157"/>
  <c r="Z423" i="157" s="1"/>
  <c r="AA378" i="157"/>
  <c r="AA423" i="157" s="1"/>
  <c r="AB378" i="157"/>
  <c r="AB423" i="157" s="1"/>
  <c r="AC378" i="157"/>
  <c r="AC423" i="157" s="1"/>
  <c r="AD378" i="157"/>
  <c r="AD423" i="157" s="1"/>
  <c r="AE378" i="157"/>
  <c r="AE423" i="157" s="1"/>
  <c r="AF378" i="157"/>
  <c r="AF423" i="157" s="1"/>
  <c r="AG378" i="157"/>
  <c r="AG423" i="157" s="1"/>
  <c r="AH378" i="157"/>
  <c r="AH423" i="157" s="1"/>
  <c r="AI378" i="157"/>
  <c r="AI423" i="157" s="1"/>
  <c r="AJ378" i="157"/>
  <c r="AJ423" i="157" s="1"/>
  <c r="AK378" i="157"/>
  <c r="AK423" i="157" s="1"/>
  <c r="AL378" i="157"/>
  <c r="AL423" i="157" s="1"/>
  <c r="AM378" i="157"/>
  <c r="AM423" i="157" s="1"/>
  <c r="AN378" i="157"/>
  <c r="AN423" i="157" s="1"/>
  <c r="AO378" i="157"/>
  <c r="AO423" i="157" s="1"/>
  <c r="AP378" i="157"/>
  <c r="AP423" i="157" s="1"/>
  <c r="AQ378" i="157"/>
  <c r="AQ423" i="157" s="1"/>
  <c r="AS378" i="157"/>
  <c r="AS423" i="157" s="1"/>
  <c r="AT378" i="157"/>
  <c r="AT423" i="157" s="1"/>
  <c r="F379" i="157"/>
  <c r="F424" i="157" s="1"/>
  <c r="G379" i="157"/>
  <c r="G424" i="157" s="1"/>
  <c r="H379" i="157"/>
  <c r="H424" i="157" s="1"/>
  <c r="I379" i="157"/>
  <c r="I424" i="157" s="1"/>
  <c r="J379" i="157"/>
  <c r="J424" i="157" s="1"/>
  <c r="K379" i="157"/>
  <c r="K424" i="157" s="1"/>
  <c r="L379" i="157"/>
  <c r="L424" i="157" s="1"/>
  <c r="M379" i="157"/>
  <c r="M424" i="157" s="1"/>
  <c r="N379" i="157"/>
  <c r="N424" i="157" s="1"/>
  <c r="O379" i="157"/>
  <c r="O424" i="157" s="1"/>
  <c r="P379" i="157"/>
  <c r="P424" i="157" s="1"/>
  <c r="Q379" i="157"/>
  <c r="Q424" i="157" s="1"/>
  <c r="R379" i="157"/>
  <c r="R424" i="157" s="1"/>
  <c r="S379" i="157"/>
  <c r="S424" i="157" s="1"/>
  <c r="T379" i="157"/>
  <c r="T424" i="157" s="1"/>
  <c r="U379" i="157"/>
  <c r="U424" i="157" s="1"/>
  <c r="V379" i="157"/>
  <c r="V424" i="157" s="1"/>
  <c r="W379" i="157"/>
  <c r="W424" i="157" s="1"/>
  <c r="X379" i="157"/>
  <c r="X424" i="157" s="1"/>
  <c r="Y379" i="157"/>
  <c r="Y424" i="157" s="1"/>
  <c r="Z379" i="157"/>
  <c r="Z424" i="157" s="1"/>
  <c r="AA379" i="157"/>
  <c r="AA424" i="157" s="1"/>
  <c r="AB379" i="157"/>
  <c r="AB424" i="157" s="1"/>
  <c r="AC379" i="157"/>
  <c r="AC424" i="157" s="1"/>
  <c r="AD379" i="157"/>
  <c r="AD424" i="157" s="1"/>
  <c r="AE379" i="157"/>
  <c r="AE424" i="157" s="1"/>
  <c r="AF379" i="157"/>
  <c r="AF424" i="157" s="1"/>
  <c r="AG379" i="157"/>
  <c r="AG424" i="157" s="1"/>
  <c r="AH379" i="157"/>
  <c r="AH424" i="157" s="1"/>
  <c r="AI379" i="157"/>
  <c r="AI424" i="157" s="1"/>
  <c r="AJ379" i="157"/>
  <c r="AJ424" i="157" s="1"/>
  <c r="AK379" i="157"/>
  <c r="AK424" i="157" s="1"/>
  <c r="AL379" i="157"/>
  <c r="AL424" i="157" s="1"/>
  <c r="AM379" i="157"/>
  <c r="AM424" i="157" s="1"/>
  <c r="AN379" i="157"/>
  <c r="AN424" i="157" s="1"/>
  <c r="AO379" i="157"/>
  <c r="AO424" i="157" s="1"/>
  <c r="AP379" i="157"/>
  <c r="AP424" i="157" s="1"/>
  <c r="AQ379" i="157"/>
  <c r="AQ424" i="157" s="1"/>
  <c r="AR379" i="157"/>
  <c r="AR424" i="157" s="1"/>
  <c r="AT379" i="157"/>
  <c r="AT424" i="157" s="1"/>
  <c r="F380" i="157"/>
  <c r="F425" i="157" s="1"/>
  <c r="G380" i="157"/>
  <c r="G425" i="157" s="1"/>
  <c r="H380" i="157"/>
  <c r="H425" i="157" s="1"/>
  <c r="I380" i="157"/>
  <c r="I425" i="157" s="1"/>
  <c r="J380" i="157"/>
  <c r="J425" i="157" s="1"/>
  <c r="K380" i="157"/>
  <c r="K425" i="157" s="1"/>
  <c r="L380" i="157"/>
  <c r="L425" i="157" s="1"/>
  <c r="M380" i="157"/>
  <c r="M425" i="157" s="1"/>
  <c r="N380" i="157"/>
  <c r="N425" i="157" s="1"/>
  <c r="O380" i="157"/>
  <c r="O425" i="157" s="1"/>
  <c r="P380" i="157"/>
  <c r="P425" i="157" s="1"/>
  <c r="Q380" i="157"/>
  <c r="Q425" i="157" s="1"/>
  <c r="R380" i="157"/>
  <c r="R425" i="157" s="1"/>
  <c r="S380" i="157"/>
  <c r="S425" i="157" s="1"/>
  <c r="T380" i="157"/>
  <c r="T425" i="157" s="1"/>
  <c r="U380" i="157"/>
  <c r="U425" i="157" s="1"/>
  <c r="V380" i="157"/>
  <c r="V425" i="157" s="1"/>
  <c r="W380" i="157"/>
  <c r="W425" i="157" s="1"/>
  <c r="X380" i="157"/>
  <c r="X425" i="157" s="1"/>
  <c r="Y380" i="157"/>
  <c r="Y425" i="157" s="1"/>
  <c r="Z380" i="157"/>
  <c r="Z425" i="157" s="1"/>
  <c r="AA380" i="157"/>
  <c r="AA425" i="157" s="1"/>
  <c r="AB380" i="157"/>
  <c r="AB425" i="157" s="1"/>
  <c r="AC380" i="157"/>
  <c r="AC425" i="157" s="1"/>
  <c r="AD380" i="157"/>
  <c r="AD425" i="157" s="1"/>
  <c r="AE380" i="157"/>
  <c r="AE425" i="157" s="1"/>
  <c r="AF380" i="157"/>
  <c r="AF425" i="157" s="1"/>
  <c r="AG380" i="157"/>
  <c r="AG425" i="157" s="1"/>
  <c r="AH380" i="157"/>
  <c r="AH425" i="157" s="1"/>
  <c r="AI380" i="157"/>
  <c r="AI425" i="157" s="1"/>
  <c r="AJ380" i="157"/>
  <c r="AJ425" i="157" s="1"/>
  <c r="AK380" i="157"/>
  <c r="AK425" i="157" s="1"/>
  <c r="AL380" i="157"/>
  <c r="AL425" i="157" s="1"/>
  <c r="AM380" i="157"/>
  <c r="AM425" i="157" s="1"/>
  <c r="AN380" i="157"/>
  <c r="AN425" i="157" s="1"/>
  <c r="AO380" i="157"/>
  <c r="AO425" i="157" s="1"/>
  <c r="AP380" i="157"/>
  <c r="AP425" i="157" s="1"/>
  <c r="AQ380" i="157"/>
  <c r="AQ425" i="157" s="1"/>
  <c r="AR380" i="157"/>
  <c r="AR425" i="157" s="1"/>
  <c r="AS380" i="157"/>
  <c r="AS425" i="157" s="1"/>
  <c r="E340" i="157"/>
  <c r="E385" i="157" s="1"/>
  <c r="E341" i="157"/>
  <c r="E386" i="157" s="1"/>
  <c r="E342" i="157"/>
  <c r="E387" i="157" s="1"/>
  <c r="E343" i="157"/>
  <c r="E388" i="157" s="1"/>
  <c r="E344" i="157"/>
  <c r="E389" i="157" s="1"/>
  <c r="E345" i="157"/>
  <c r="E390" i="157" s="1"/>
  <c r="E346" i="157"/>
  <c r="E391" i="157" s="1"/>
  <c r="E347" i="157"/>
  <c r="E392" i="157" s="1"/>
  <c r="E348" i="157"/>
  <c r="E393" i="157" s="1"/>
  <c r="E350" i="157"/>
  <c r="E395" i="157" s="1"/>
  <c r="E351" i="157"/>
  <c r="E396" i="157" s="1"/>
  <c r="E352" i="157"/>
  <c r="E397" i="157" s="1"/>
  <c r="E353" i="157"/>
  <c r="E398" i="157" s="1"/>
  <c r="E354" i="157"/>
  <c r="E399" i="157" s="1"/>
  <c r="E355" i="157"/>
  <c r="E400" i="157" s="1"/>
  <c r="E356" i="157"/>
  <c r="E401" i="157" s="1"/>
  <c r="E357" i="157"/>
  <c r="E402" i="157" s="1"/>
  <c r="E358" i="157"/>
  <c r="E403" i="157" s="1"/>
  <c r="E359" i="157"/>
  <c r="E404" i="157" s="1"/>
  <c r="E360" i="157"/>
  <c r="E405" i="157" s="1"/>
  <c r="E361" i="157"/>
  <c r="E406" i="157" s="1"/>
  <c r="E362" i="157"/>
  <c r="E407" i="157" s="1"/>
  <c r="E363" i="157"/>
  <c r="E408" i="157" s="1"/>
  <c r="E364" i="157"/>
  <c r="E409" i="157" s="1"/>
  <c r="E365" i="157"/>
  <c r="E410" i="157" s="1"/>
  <c r="E349" i="157"/>
  <c r="E394" i="157" s="1"/>
  <c r="E366" i="157"/>
  <c r="E411" i="157" s="1"/>
  <c r="E367" i="157"/>
  <c r="E412" i="157" s="1"/>
  <c r="E368" i="157"/>
  <c r="E413" i="157" s="1"/>
  <c r="E369" i="157"/>
  <c r="E414" i="157" s="1"/>
  <c r="E370" i="157"/>
  <c r="E415" i="157" s="1"/>
  <c r="E371" i="157"/>
  <c r="E416" i="157" s="1"/>
  <c r="E372" i="157"/>
  <c r="E417" i="157" s="1"/>
  <c r="E373" i="157"/>
  <c r="E418" i="157" s="1"/>
  <c r="E374" i="157"/>
  <c r="E419" i="157" s="1"/>
  <c r="E376" i="157"/>
  <c r="E421" i="157" s="1"/>
  <c r="E377" i="157"/>
  <c r="E422" i="157" s="1"/>
  <c r="E378" i="157"/>
  <c r="E423" i="157" s="1"/>
  <c r="E379" i="157"/>
  <c r="E424" i="157" s="1"/>
  <c r="E380" i="157"/>
  <c r="E425" i="157" s="1"/>
  <c r="E13" i="157"/>
  <c r="D55" i="157"/>
  <c r="D54" i="157"/>
  <c r="D48" i="157"/>
  <c r="D41" i="157"/>
  <c r="G54" i="94" l="1"/>
  <c r="J54" i="94"/>
  <c r="J55" i="94" s="1"/>
  <c r="V54" i="94" s="1"/>
  <c r="H54" i="94"/>
  <c r="H55" i="94" s="1"/>
  <c r="T55" i="94" s="1"/>
  <c r="E54" i="94"/>
  <c r="E55" i="94" s="1"/>
  <c r="Q53" i="94" s="1"/>
  <c r="E198" i="157"/>
  <c r="F54" i="94"/>
  <c r="F55" i="94" s="1"/>
  <c r="R53" i="94" s="1"/>
  <c r="E14" i="157"/>
  <c r="I54" i="94"/>
  <c r="I55" i="94" s="1"/>
  <c r="U55" i="94" s="1"/>
  <c r="D54" i="94"/>
  <c r="D55" i="94" s="1"/>
  <c r="P53" i="94" s="1"/>
  <c r="G55" i="94"/>
  <c r="S55" i="94" s="1"/>
  <c r="W51" i="162"/>
  <c r="V51" i="162"/>
  <c r="C19" i="91"/>
  <c r="V54" i="164"/>
  <c r="J35" i="149"/>
  <c r="J49" i="149" s="1"/>
  <c r="N11" i="149"/>
  <c r="AD11" i="149"/>
  <c r="V11" i="149"/>
  <c r="V53" i="164"/>
  <c r="T54" i="164"/>
  <c r="P53" i="164"/>
  <c r="R53" i="164"/>
  <c r="R54" i="164"/>
  <c r="T53" i="164"/>
  <c r="S54" i="164"/>
  <c r="S53" i="164"/>
  <c r="P54" i="164"/>
  <c r="AB5" i="162"/>
  <c r="AC2" i="162"/>
  <c r="Q5" i="162"/>
  <c r="R2" i="162"/>
  <c r="F5" i="162"/>
  <c r="G2" i="162"/>
  <c r="I102" i="157"/>
  <c r="J102" i="157"/>
  <c r="K102" i="157"/>
  <c r="L102" i="157"/>
  <c r="M102" i="157"/>
  <c r="N102" i="157"/>
  <c r="O102" i="157"/>
  <c r="P102" i="157"/>
  <c r="Q102" i="157"/>
  <c r="R102" i="157"/>
  <c r="S102" i="157"/>
  <c r="T102" i="157"/>
  <c r="U102" i="157"/>
  <c r="V102" i="157"/>
  <c r="W102" i="157"/>
  <c r="X102" i="157"/>
  <c r="Y102" i="157"/>
  <c r="Z102" i="157"/>
  <c r="AA102" i="157"/>
  <c r="AB102" i="157"/>
  <c r="AC102" i="157"/>
  <c r="AD102" i="157"/>
  <c r="AE102" i="157"/>
  <c r="AF102" i="157"/>
  <c r="AG102" i="157"/>
  <c r="AH102" i="157"/>
  <c r="AI102" i="157"/>
  <c r="AJ102" i="157"/>
  <c r="AK102" i="157"/>
  <c r="AL102" i="157"/>
  <c r="AM102" i="157"/>
  <c r="AN102" i="157"/>
  <c r="AO102" i="157"/>
  <c r="AP102" i="157"/>
  <c r="AQ102" i="157"/>
  <c r="AR102" i="157"/>
  <c r="AS102" i="157"/>
  <c r="AT102" i="157"/>
  <c r="G83" i="157"/>
  <c r="H83" i="157"/>
  <c r="I83" i="157"/>
  <c r="I82" i="157" s="1"/>
  <c r="J83" i="157"/>
  <c r="J82" i="157" s="1"/>
  <c r="K83" i="157"/>
  <c r="K82" i="157" s="1"/>
  <c r="L83" i="157"/>
  <c r="L82" i="157" s="1"/>
  <c r="M83" i="157"/>
  <c r="M82" i="157" s="1"/>
  <c r="N83" i="157"/>
  <c r="N82" i="157" s="1"/>
  <c r="O83" i="157"/>
  <c r="O82" i="157" s="1"/>
  <c r="P83" i="157"/>
  <c r="P82" i="157" s="1"/>
  <c r="Q83" i="157"/>
  <c r="Q82" i="157" s="1"/>
  <c r="R83" i="157"/>
  <c r="R82" i="157" s="1"/>
  <c r="S83" i="157"/>
  <c r="S82" i="157" s="1"/>
  <c r="T83" i="157"/>
  <c r="T82" i="157" s="1"/>
  <c r="U83" i="157"/>
  <c r="U82" i="157" s="1"/>
  <c r="V83" i="157"/>
  <c r="V82" i="157" s="1"/>
  <c r="W83" i="157"/>
  <c r="W82" i="157" s="1"/>
  <c r="X83" i="157"/>
  <c r="X82" i="157" s="1"/>
  <c r="Y83" i="157"/>
  <c r="Y82" i="157" s="1"/>
  <c r="Z83" i="157"/>
  <c r="Z82" i="157" s="1"/>
  <c r="AA83" i="157"/>
  <c r="AA82" i="157" s="1"/>
  <c r="AB83" i="157"/>
  <c r="AB82" i="157" s="1"/>
  <c r="AC83" i="157"/>
  <c r="AC82" i="157" s="1"/>
  <c r="AD83" i="157"/>
  <c r="AD82" i="157" s="1"/>
  <c r="AE83" i="157"/>
  <c r="AE82" i="157" s="1"/>
  <c r="AF83" i="157"/>
  <c r="AF82" i="157" s="1"/>
  <c r="AG83" i="157"/>
  <c r="AG82" i="157" s="1"/>
  <c r="AH83" i="157"/>
  <c r="AH82" i="157" s="1"/>
  <c r="AI83" i="157"/>
  <c r="AI82" i="157" s="1"/>
  <c r="AJ83" i="157"/>
  <c r="AJ82" i="157" s="1"/>
  <c r="AK83" i="157"/>
  <c r="AK82" i="157" s="1"/>
  <c r="AL83" i="157"/>
  <c r="AL82" i="157" s="1"/>
  <c r="AM83" i="157"/>
  <c r="AM82" i="157" s="1"/>
  <c r="AN83" i="157"/>
  <c r="AN82" i="157" s="1"/>
  <c r="AO83" i="157"/>
  <c r="AO82" i="157" s="1"/>
  <c r="AP83" i="157"/>
  <c r="AP82" i="157" s="1"/>
  <c r="AQ83" i="157"/>
  <c r="AQ82" i="157" s="1"/>
  <c r="AR83" i="157"/>
  <c r="AR82" i="157" s="1"/>
  <c r="AS83" i="157"/>
  <c r="AS82" i="157" s="1"/>
  <c r="AT83" i="157"/>
  <c r="AT82" i="157" s="1"/>
  <c r="F83" i="157"/>
  <c r="S54" i="94" l="1"/>
  <c r="T53" i="94"/>
  <c r="T54" i="94"/>
  <c r="U54" i="94"/>
  <c r="U53" i="94"/>
  <c r="H82" i="157"/>
  <c r="AH33" i="149" s="1"/>
  <c r="AH34" i="149"/>
  <c r="F82" i="157"/>
  <c r="R33" i="149" s="1"/>
  <c r="R34" i="149"/>
  <c r="G82" i="157"/>
  <c r="Z33" i="149" s="1"/>
  <c r="Z34" i="149"/>
  <c r="H102" i="157"/>
  <c r="AH39" i="149"/>
  <c r="G102" i="157"/>
  <c r="Z39" i="149"/>
  <c r="F102" i="157"/>
  <c r="R39" i="149"/>
  <c r="R53" i="149" s="1"/>
  <c r="AC5" i="162"/>
  <c r="AD2" i="162"/>
  <c r="G5" i="162"/>
  <c r="H2" i="162"/>
  <c r="R5" i="162"/>
  <c r="S2" i="162"/>
  <c r="V55" i="94"/>
  <c r="V53" i="94"/>
  <c r="R54" i="94"/>
  <c r="R55" i="94"/>
  <c r="Q55" i="94"/>
  <c r="P55" i="94"/>
  <c r="S53" i="94"/>
  <c r="Q54" i="94"/>
  <c r="P54" i="94"/>
  <c r="E15" i="157"/>
  <c r="E16" i="157" s="1"/>
  <c r="E429" i="157" l="1"/>
  <c r="AD34" i="149"/>
  <c r="AD39" i="149"/>
  <c r="AH53" i="149"/>
  <c r="AD33" i="149"/>
  <c r="V34" i="149"/>
  <c r="V39" i="149"/>
  <c r="Z53" i="149"/>
  <c r="V53" i="149" s="1"/>
  <c r="V33" i="149"/>
  <c r="N10" i="149"/>
  <c r="AE2" i="162"/>
  <c r="AD5" i="162"/>
  <c r="S5" i="162"/>
  <c r="T2" i="162"/>
  <c r="H5" i="162"/>
  <c r="I2" i="162"/>
  <c r="P5" i="94"/>
  <c r="Q5" i="94"/>
  <c r="R5" i="94"/>
  <c r="S5" i="94"/>
  <c r="T5" i="94"/>
  <c r="U5" i="94"/>
  <c r="V5" i="94"/>
  <c r="P51" i="94"/>
  <c r="Q49" i="94"/>
  <c r="R47" i="94"/>
  <c r="S45" i="94"/>
  <c r="T51" i="94"/>
  <c r="E89" i="157"/>
  <c r="AD53" i="149" l="1"/>
  <c r="E103" i="157"/>
  <c r="J40" i="149"/>
  <c r="J41" i="149"/>
  <c r="E104" i="157"/>
  <c r="AF2" i="162"/>
  <c r="AE5" i="162"/>
  <c r="I5" i="162"/>
  <c r="J2" i="162"/>
  <c r="U2" i="162"/>
  <c r="T5" i="162"/>
  <c r="T12" i="94"/>
  <c r="T21" i="94"/>
  <c r="T29" i="94"/>
  <c r="T36" i="94"/>
  <c r="T44" i="94"/>
  <c r="S14" i="94"/>
  <c r="S23" i="94"/>
  <c r="S31" i="94"/>
  <c r="S38" i="94"/>
  <c r="S46" i="94"/>
  <c r="R8" i="94"/>
  <c r="R16" i="94"/>
  <c r="R25" i="94"/>
  <c r="R33" i="94"/>
  <c r="R40" i="94"/>
  <c r="R48" i="94"/>
  <c r="Q10" i="94"/>
  <c r="Q19" i="94"/>
  <c r="Q27" i="94"/>
  <c r="Q35" i="94"/>
  <c r="Q42" i="94"/>
  <c r="Q50" i="94"/>
  <c r="P12" i="94"/>
  <c r="P21" i="94"/>
  <c r="P29" i="94"/>
  <c r="P36" i="94"/>
  <c r="P44" i="94"/>
  <c r="T13" i="94"/>
  <c r="T22" i="94"/>
  <c r="T30" i="94"/>
  <c r="T37" i="94"/>
  <c r="T45" i="94"/>
  <c r="S7" i="94"/>
  <c r="S15" i="94"/>
  <c r="S24" i="94"/>
  <c r="S32" i="94"/>
  <c r="S39" i="94"/>
  <c r="S47" i="94"/>
  <c r="R9" i="94"/>
  <c r="R17" i="94"/>
  <c r="R26" i="94"/>
  <c r="R34" i="94"/>
  <c r="R41" i="94"/>
  <c r="R49" i="94"/>
  <c r="Q11" i="94"/>
  <c r="Q20" i="94"/>
  <c r="Q28" i="94"/>
  <c r="Q18" i="94"/>
  <c r="Q43" i="94"/>
  <c r="Q51" i="94"/>
  <c r="P13" i="94"/>
  <c r="P22" i="94"/>
  <c r="P30" i="94"/>
  <c r="P37" i="94"/>
  <c r="P45" i="94"/>
  <c r="T14" i="94"/>
  <c r="T23" i="94"/>
  <c r="T31" i="94"/>
  <c r="T38" i="94"/>
  <c r="T46" i="94"/>
  <c r="S8" i="94"/>
  <c r="S16" i="94"/>
  <c r="S25" i="94"/>
  <c r="S33" i="94"/>
  <c r="S40" i="94"/>
  <c r="S48" i="94"/>
  <c r="R10" i="94"/>
  <c r="R19" i="94"/>
  <c r="R27" i="94"/>
  <c r="R35" i="94"/>
  <c r="R42" i="94"/>
  <c r="R50" i="94"/>
  <c r="Q12" i="94"/>
  <c r="Q21" i="94"/>
  <c r="Q29" i="94"/>
  <c r="Q36" i="94"/>
  <c r="Q44" i="94"/>
  <c r="P14" i="94"/>
  <c r="P23" i="94"/>
  <c r="P31" i="94"/>
  <c r="P38" i="94"/>
  <c r="P46" i="94"/>
  <c r="T7" i="94"/>
  <c r="T15" i="94"/>
  <c r="T24" i="94"/>
  <c r="T32" i="94"/>
  <c r="T39" i="94"/>
  <c r="T47" i="94"/>
  <c r="S9" i="94"/>
  <c r="S17" i="94"/>
  <c r="S26" i="94"/>
  <c r="S34" i="94"/>
  <c r="S41" i="94"/>
  <c r="S49" i="94"/>
  <c r="R11" i="94"/>
  <c r="R20" i="94"/>
  <c r="R28" i="94"/>
  <c r="R18" i="94"/>
  <c r="R43" i="94"/>
  <c r="R51" i="94"/>
  <c r="Q13" i="94"/>
  <c r="Q22" i="94"/>
  <c r="Q30" i="94"/>
  <c r="Q37" i="94"/>
  <c r="Q45" i="94"/>
  <c r="P7" i="94"/>
  <c r="P15" i="94"/>
  <c r="P24" i="94"/>
  <c r="P32" i="94"/>
  <c r="P39" i="94"/>
  <c r="P47" i="94"/>
  <c r="T8" i="94"/>
  <c r="T16" i="94"/>
  <c r="T25" i="94"/>
  <c r="T33" i="94"/>
  <c r="T40" i="94"/>
  <c r="T48" i="94"/>
  <c r="S10" i="94"/>
  <c r="S19" i="94"/>
  <c r="S27" i="94"/>
  <c r="S35" i="94"/>
  <c r="S42" i="94"/>
  <c r="S50" i="94"/>
  <c r="R12" i="94"/>
  <c r="R21" i="94"/>
  <c r="R29" i="94"/>
  <c r="R36" i="94"/>
  <c r="R44" i="94"/>
  <c r="Q14" i="94"/>
  <c r="Q23" i="94"/>
  <c r="Q31" i="94"/>
  <c r="Q38" i="94"/>
  <c r="Q46" i="94"/>
  <c r="P8" i="94"/>
  <c r="P16" i="94"/>
  <c r="P25" i="94"/>
  <c r="P33" i="94"/>
  <c r="P40" i="94"/>
  <c r="P48" i="94"/>
  <c r="T9" i="94"/>
  <c r="T17" i="94"/>
  <c r="T26" i="94"/>
  <c r="T34" i="94"/>
  <c r="T41" i="94"/>
  <c r="T49" i="94"/>
  <c r="S11" i="94"/>
  <c r="S20" i="94"/>
  <c r="S28" i="94"/>
  <c r="S18" i="94"/>
  <c r="S43" i="94"/>
  <c r="S51" i="94"/>
  <c r="R13" i="94"/>
  <c r="R22" i="94"/>
  <c r="R30" i="94"/>
  <c r="R37" i="94"/>
  <c r="R45" i="94"/>
  <c r="Q7" i="94"/>
  <c r="Q15" i="94"/>
  <c r="Q24" i="94"/>
  <c r="Q32" i="94"/>
  <c r="Q39" i="94"/>
  <c r="Q47" i="94"/>
  <c r="P9" i="94"/>
  <c r="P17" i="94"/>
  <c r="P26" i="94"/>
  <c r="P34" i="94"/>
  <c r="P41" i="94"/>
  <c r="P49" i="94"/>
  <c r="T10" i="94"/>
  <c r="T19" i="94"/>
  <c r="T27" i="94"/>
  <c r="T35" i="94"/>
  <c r="T42" i="94"/>
  <c r="T50" i="94"/>
  <c r="S12" i="94"/>
  <c r="S21" i="94"/>
  <c r="S29" i="94"/>
  <c r="S36" i="94"/>
  <c r="S44" i="94"/>
  <c r="R14" i="94"/>
  <c r="R23" i="94"/>
  <c r="R31" i="94"/>
  <c r="R38" i="94"/>
  <c r="R46" i="94"/>
  <c r="Q8" i="94"/>
  <c r="Q16" i="94"/>
  <c r="Q25" i="94"/>
  <c r="Q33" i="94"/>
  <c r="Q40" i="94"/>
  <c r="Q48" i="94"/>
  <c r="P10" i="94"/>
  <c r="P19" i="94"/>
  <c r="P27" i="94"/>
  <c r="P35" i="94"/>
  <c r="P42" i="94"/>
  <c r="P50" i="94"/>
  <c r="T11" i="94"/>
  <c r="T20" i="94"/>
  <c r="T28" i="94"/>
  <c r="T18" i="94"/>
  <c r="T43" i="94"/>
  <c r="S13" i="94"/>
  <c r="S22" i="94"/>
  <c r="S30" i="94"/>
  <c r="S37" i="94"/>
  <c r="R7" i="94"/>
  <c r="R15" i="94"/>
  <c r="R24" i="94"/>
  <c r="R32" i="94"/>
  <c r="R39" i="94"/>
  <c r="Q9" i="94"/>
  <c r="Q17" i="94"/>
  <c r="Q26" i="94"/>
  <c r="Q34" i="94"/>
  <c r="Q41" i="94"/>
  <c r="P11" i="94"/>
  <c r="P20" i="94"/>
  <c r="P28" i="94"/>
  <c r="P18" i="94"/>
  <c r="P43" i="94"/>
  <c r="F20" i="159"/>
  <c r="I7" i="159"/>
  <c r="U5" i="162" l="1"/>
  <c r="V2" i="162"/>
  <c r="AF5" i="162"/>
  <c r="AG2" i="162"/>
  <c r="J5" i="162"/>
  <c r="K2" i="162"/>
  <c r="V5" i="162" l="1"/>
  <c r="W2" i="162"/>
  <c r="K5" i="162"/>
  <c r="L2" i="162"/>
  <c r="AG5" i="162"/>
  <c r="AH2" i="162"/>
  <c r="AH5" i="162" s="1"/>
  <c r="C6" i="157"/>
  <c r="B9" i="157" s="1"/>
  <c r="C9" i="157" s="1"/>
  <c r="B6" i="157"/>
  <c r="AT15" i="157"/>
  <c r="AS15" i="157"/>
  <c r="AR15" i="157"/>
  <c r="AQ15" i="157"/>
  <c r="AP15" i="157"/>
  <c r="AO15" i="157"/>
  <c r="AN15" i="157"/>
  <c r="AM15" i="157"/>
  <c r="AL15" i="157"/>
  <c r="AK15" i="157"/>
  <c r="AJ15" i="157"/>
  <c r="AI15" i="157"/>
  <c r="AH15" i="157"/>
  <c r="AG15" i="157"/>
  <c r="AF15" i="157"/>
  <c r="AE15" i="157"/>
  <c r="AD15" i="157"/>
  <c r="AC15" i="157"/>
  <c r="AB15" i="157"/>
  <c r="AA15" i="157"/>
  <c r="Z15" i="157"/>
  <c r="Y15" i="157"/>
  <c r="X15" i="157"/>
  <c r="W15" i="157"/>
  <c r="V15" i="157"/>
  <c r="U15" i="157"/>
  <c r="T15" i="157"/>
  <c r="S15" i="157"/>
  <c r="R15" i="157"/>
  <c r="Q15" i="157"/>
  <c r="P15" i="157"/>
  <c r="O15" i="157"/>
  <c r="N15" i="157"/>
  <c r="M15" i="157"/>
  <c r="L15" i="157"/>
  <c r="K15" i="157"/>
  <c r="J15" i="157"/>
  <c r="I15" i="157"/>
  <c r="H15" i="157"/>
  <c r="G15" i="157"/>
  <c r="F1" i="157"/>
  <c r="F13" i="157" s="1"/>
  <c r="F15" i="157"/>
  <c r="E381" i="157"/>
  <c r="J39" i="149"/>
  <c r="N39" i="149" s="1"/>
  <c r="E83" i="157"/>
  <c r="J34" i="149" s="1"/>
  <c r="N34" i="149" s="1"/>
  <c r="E35" i="157"/>
  <c r="J29" i="149" s="1"/>
  <c r="E34" i="157"/>
  <c r="J28" i="149" s="1"/>
  <c r="E25" i="157"/>
  <c r="W5" i="162" l="1"/>
  <c r="X2" i="162"/>
  <c r="X5" i="162" s="1"/>
  <c r="L5" i="162"/>
  <c r="M2" i="162"/>
  <c r="M5" i="162" s="1"/>
  <c r="C6" i="143"/>
  <c r="AD10" i="149"/>
  <c r="V10" i="149"/>
  <c r="E82" i="157"/>
  <c r="J33" i="149" s="1"/>
  <c r="N33" i="149" s="1"/>
  <c r="E27" i="157"/>
  <c r="J21" i="149" s="1"/>
  <c r="B7" i="157"/>
  <c r="B11" i="157"/>
  <c r="C11" i="157" s="1"/>
  <c r="B8" i="157"/>
  <c r="C8" i="157" s="1"/>
  <c r="G1" i="157"/>
  <c r="G13" i="157" s="1"/>
  <c r="E197" i="157"/>
  <c r="E203" i="157" l="1"/>
  <c r="E224" i="157"/>
  <c r="E238" i="157"/>
  <c r="E211" i="157"/>
  <c r="E236" i="157"/>
  <c r="E228" i="157"/>
  <c r="E210" i="157"/>
  <c r="E231" i="157"/>
  <c r="E219" i="157"/>
  <c r="E227" i="157"/>
  <c r="E204" i="157"/>
  <c r="E235" i="157"/>
  <c r="E218" i="157"/>
  <c r="E239" i="157"/>
  <c r="E225" i="157"/>
  <c r="E202" i="157"/>
  <c r="E234" i="157"/>
  <c r="E243" i="157"/>
  <c r="E226" i="157"/>
  <c r="E242" i="157"/>
  <c r="E207" i="157"/>
  <c r="E232" i="157"/>
  <c r="E209" i="157"/>
  <c r="E222" i="157"/>
  <c r="E233" i="157"/>
  <c r="E217" i="157"/>
  <c r="E215" i="157"/>
  <c r="E206" i="157"/>
  <c r="E240" i="157"/>
  <c r="E223" i="157"/>
  <c r="E214" i="157"/>
  <c r="E205" i="157"/>
  <c r="E241" i="157"/>
  <c r="E208" i="157"/>
  <c r="E230" i="157"/>
  <c r="E229" i="157"/>
  <c r="E221" i="157"/>
  <c r="E213" i="157"/>
  <c r="E216" i="157"/>
  <c r="E237" i="157"/>
  <c r="E212" i="157"/>
  <c r="E220" i="157"/>
  <c r="C7" i="157"/>
  <c r="B10" i="157" s="1"/>
  <c r="C10" i="157" s="1"/>
  <c r="E199" i="157"/>
  <c r="E249" i="157" s="1"/>
  <c r="D15" i="157"/>
  <c r="E85" i="157"/>
  <c r="H1" i="157"/>
  <c r="H13" i="157" s="1"/>
  <c r="E448" i="157" l="1"/>
  <c r="E467" i="157"/>
  <c r="E257" i="157"/>
  <c r="E265" i="157"/>
  <c r="E273" i="157"/>
  <c r="E281" i="157"/>
  <c r="E289" i="157"/>
  <c r="E250" i="157"/>
  <c r="E258" i="157"/>
  <c r="E266" i="157"/>
  <c r="E274" i="157"/>
  <c r="E282" i="157"/>
  <c r="E290" i="157"/>
  <c r="E251" i="157"/>
  <c r="E259" i="157"/>
  <c r="E267" i="157"/>
  <c r="E275" i="157"/>
  <c r="E283" i="157"/>
  <c r="E252" i="157"/>
  <c r="E260" i="157"/>
  <c r="E268" i="157"/>
  <c r="E276" i="157"/>
  <c r="E284" i="157"/>
  <c r="E253" i="157"/>
  <c r="E261" i="157"/>
  <c r="E269" i="157"/>
  <c r="E277" i="157"/>
  <c r="E285" i="157"/>
  <c r="R13" i="123" s="1"/>
  <c r="E254" i="157"/>
  <c r="E262" i="157"/>
  <c r="E270" i="157"/>
  <c r="E278" i="157"/>
  <c r="E286" i="157"/>
  <c r="E256" i="157"/>
  <c r="E264" i="157"/>
  <c r="E272" i="157"/>
  <c r="E280" i="157"/>
  <c r="E288" i="157"/>
  <c r="E255" i="157"/>
  <c r="E263" i="157"/>
  <c r="E271" i="157"/>
  <c r="E287" i="157"/>
  <c r="E279" i="157"/>
  <c r="E451" i="157"/>
  <c r="E463" i="157"/>
  <c r="E447" i="157"/>
  <c r="E454" i="157"/>
  <c r="E464" i="157"/>
  <c r="E432" i="157"/>
  <c r="E449" i="157"/>
  <c r="E458" i="157"/>
  <c r="E435" i="157"/>
  <c r="E470" i="157"/>
  <c r="E443" i="157"/>
  <c r="E441" i="157"/>
  <c r="E436" i="157"/>
  <c r="E452" i="157"/>
  <c r="E437" i="157"/>
  <c r="E440" i="157"/>
  <c r="E450" i="157"/>
  <c r="E459" i="157"/>
  <c r="E466" i="157"/>
  <c r="E455" i="157"/>
  <c r="E434" i="157"/>
  <c r="E445" i="157"/>
  <c r="E456" i="157"/>
  <c r="E433" i="157"/>
  <c r="E469" i="157"/>
  <c r="E462" i="157"/>
  <c r="E438" i="157"/>
  <c r="E457" i="157"/>
  <c r="E442" i="157"/>
  <c r="E453" i="157"/>
  <c r="E431" i="157"/>
  <c r="E465" i="157"/>
  <c r="E444" i="157"/>
  <c r="E439" i="157"/>
  <c r="E468" i="157"/>
  <c r="E460" i="157"/>
  <c r="E461" i="157"/>
  <c r="E446" i="157"/>
  <c r="E430" i="157"/>
  <c r="E244" i="157"/>
  <c r="E245" i="157"/>
  <c r="E7" i="157"/>
  <c r="I1" i="157"/>
  <c r="I13" i="157" s="1"/>
  <c r="E52" i="157"/>
  <c r="E246" i="157" l="1"/>
  <c r="E291" i="157"/>
  <c r="E472" i="157"/>
  <c r="J1" i="157"/>
  <c r="J13" i="157" s="1"/>
  <c r="E50" i="157"/>
  <c r="E70" i="157" s="1"/>
  <c r="E471" i="157"/>
  <c r="E473" i="157" l="1"/>
  <c r="K1" i="157"/>
  <c r="K13" i="157" s="1"/>
  <c r="L1" i="157" l="1"/>
  <c r="L13" i="157" s="1"/>
  <c r="M1" i="157" l="1"/>
  <c r="N1" i="157" s="1"/>
  <c r="M13" i="157" l="1"/>
  <c r="O1" i="157"/>
  <c r="N13" i="157"/>
  <c r="O13" i="157" l="1"/>
  <c r="P1" i="157"/>
  <c r="P13" i="157" l="1"/>
  <c r="Q1" i="157"/>
  <c r="Q13" i="157" l="1"/>
  <c r="R1" i="157"/>
  <c r="S1" i="157" l="1"/>
  <c r="R13" i="157"/>
  <c r="T1" i="157" l="1"/>
  <c r="S13" i="157"/>
  <c r="U1" i="157" l="1"/>
  <c r="T13" i="157"/>
  <c r="U13" i="157" l="1"/>
  <c r="V1" i="157"/>
  <c r="V13" i="157" l="1"/>
  <c r="W1" i="157"/>
  <c r="X1" i="157" l="1"/>
  <c r="W13" i="157"/>
  <c r="Y1" i="157" l="1"/>
  <c r="X13" i="157"/>
  <c r="Z1" i="157" l="1"/>
  <c r="Y13" i="157"/>
  <c r="AA1" i="157" l="1"/>
  <c r="Z13" i="157"/>
  <c r="AA13" i="157" l="1"/>
  <c r="AB1" i="157"/>
  <c r="AC1" i="157" l="1"/>
  <c r="AB13" i="157"/>
  <c r="AC13" i="157" l="1"/>
  <c r="AD1" i="157"/>
  <c r="AD13" i="157" l="1"/>
  <c r="AE1" i="157"/>
  <c r="AF1" i="157" l="1"/>
  <c r="AE13" i="157"/>
  <c r="AG1" i="157" l="1"/>
  <c r="AF13" i="157"/>
  <c r="AH1" i="157" l="1"/>
  <c r="AG13" i="157"/>
  <c r="AI1" i="157" l="1"/>
  <c r="AH13" i="157"/>
  <c r="AJ1" i="157" l="1"/>
  <c r="AI13" i="157"/>
  <c r="AJ13" i="157" l="1"/>
  <c r="AK1" i="157"/>
  <c r="AK13" i="157" l="1"/>
  <c r="AL1" i="157"/>
  <c r="AL13" i="157" l="1"/>
  <c r="AM1" i="157"/>
  <c r="AN1" i="157" l="1"/>
  <c r="AM13" i="157"/>
  <c r="AO1" i="157" l="1"/>
  <c r="AN13" i="157"/>
  <c r="AP1" i="157" l="1"/>
  <c r="AO13" i="157"/>
  <c r="AP13" i="157" l="1"/>
  <c r="AQ1" i="157"/>
  <c r="AR1" i="157" l="1"/>
  <c r="AQ13" i="157"/>
  <c r="AR13" i="157" l="1"/>
  <c r="AS1" i="157"/>
  <c r="AS13" i="157" l="1"/>
  <c r="AT1" i="157"/>
  <c r="AT13" i="157" s="1"/>
  <c r="G13" i="96" l="1"/>
  <c r="G11" i="96"/>
  <c r="G15" i="123"/>
  <c r="F16" i="123" l="1"/>
  <c r="M63" i="91"/>
  <c r="M67" i="91" s="1"/>
  <c r="M69" i="91" s="1"/>
  <c r="L63" i="91"/>
  <c r="L67" i="91" s="1"/>
  <c r="L69" i="91" s="1"/>
  <c r="J12" i="153"/>
  <c r="I8" i="153"/>
  <c r="A2" i="153"/>
  <c r="D8" i="143" l="1"/>
  <c r="J13" i="153"/>
  <c r="F21" i="159"/>
  <c r="J11" i="153"/>
  <c r="Q33" i="91"/>
  <c r="Q37" i="91"/>
  <c r="Q36" i="91"/>
  <c r="Q35" i="91"/>
  <c r="Q34" i="91"/>
  <c r="J16" i="123" l="1"/>
  <c r="F48" i="149"/>
  <c r="D97" i="157"/>
  <c r="N19" i="123"/>
  <c r="Z48" i="149" l="1"/>
  <c r="AH48" i="149"/>
  <c r="R48" i="149"/>
  <c r="E97" i="157"/>
  <c r="R97" i="157"/>
  <c r="J97" i="157"/>
  <c r="Z97" i="157"/>
  <c r="AP97" i="157"/>
  <c r="AH97" i="157"/>
  <c r="AJ97" i="157"/>
  <c r="T97" i="157"/>
  <c r="P97" i="157"/>
  <c r="AM97" i="157"/>
  <c r="AC97" i="157"/>
  <c r="AI97" i="157"/>
  <c r="AB97" i="157"/>
  <c r="AA97" i="157"/>
  <c r="H97" i="157"/>
  <c r="AE97" i="157"/>
  <c r="U97" i="157"/>
  <c r="K97" i="157"/>
  <c r="AG97" i="157"/>
  <c r="O97" i="157"/>
  <c r="AT97" i="157"/>
  <c r="S97" i="157"/>
  <c r="AQ97" i="157"/>
  <c r="AO97" i="157"/>
  <c r="W97" i="157"/>
  <c r="AR97" i="157"/>
  <c r="M97" i="157"/>
  <c r="Y97" i="157"/>
  <c r="L97" i="157"/>
  <c r="G97" i="157"/>
  <c r="AL97" i="157"/>
  <c r="F97" i="157"/>
  <c r="N97" i="157"/>
  <c r="Q97" i="157"/>
  <c r="AN97" i="157"/>
  <c r="AD97" i="157"/>
  <c r="X97" i="157"/>
  <c r="I97" i="157"/>
  <c r="AF97" i="157"/>
  <c r="V97" i="157"/>
  <c r="AS97" i="157"/>
  <c r="AK97" i="157"/>
  <c r="N16" i="123"/>
  <c r="I9" i="153"/>
  <c r="AD48" i="149" l="1"/>
  <c r="V48" i="149"/>
  <c r="J53" i="149"/>
  <c r="N53" i="149" l="1"/>
  <c r="J55" i="149" l="1"/>
  <c r="J54" i="149"/>
  <c r="B70" i="149" l="1"/>
  <c r="C70" i="149" s="1"/>
  <c r="B69" i="149"/>
  <c r="B71" i="149"/>
  <c r="C71" i="149" s="1"/>
  <c r="B68" i="149"/>
  <c r="B76" i="149"/>
  <c r="C76" i="149" s="1"/>
  <c r="B75" i="149"/>
  <c r="B77" i="149"/>
  <c r="C77" i="149" s="1"/>
  <c r="B74" i="149"/>
  <c r="B64" i="149"/>
  <c r="C64" i="149" s="1"/>
  <c r="B63" i="149"/>
  <c r="B65" i="149"/>
  <c r="C65" i="149" s="1"/>
  <c r="B62" i="149"/>
  <c r="J62" i="149" s="1"/>
  <c r="E8" i="149"/>
  <c r="I8" i="149" s="1"/>
  <c r="M8" i="149" s="1"/>
  <c r="Q8" i="149" s="1"/>
  <c r="U8" i="149" s="1"/>
  <c r="Y8" i="149" s="1"/>
  <c r="AC8" i="149" s="1"/>
  <c r="AG8" i="149" s="1"/>
  <c r="A2" i="149"/>
  <c r="D6" i="143" s="1"/>
  <c r="J74" i="149" l="1"/>
  <c r="C75" i="149"/>
  <c r="J75" i="149"/>
  <c r="J68" i="149"/>
  <c r="C63" i="149"/>
  <c r="J63" i="149"/>
  <c r="C69" i="149"/>
  <c r="J69" i="149"/>
  <c r="C74" i="149"/>
  <c r="C68" i="149"/>
  <c r="J36" i="149"/>
  <c r="J48" i="149"/>
  <c r="C62" i="149"/>
  <c r="N48" i="149" l="1"/>
  <c r="B4" i="123" l="1"/>
  <c r="A2" i="96"/>
  <c r="A2" i="123"/>
  <c r="D5" i="143" s="1"/>
  <c r="A1" i="143" a="1"/>
  <c r="A1" i="143" s="1"/>
  <c r="D9" i="143" l="1"/>
  <c r="D7" i="143"/>
  <c r="Z5" i="124"/>
  <c r="O5" i="124"/>
  <c r="D5" i="124"/>
  <c r="AA2" i="124"/>
  <c r="AB2" i="124" s="1"/>
  <c r="AC2" i="124" s="1"/>
  <c r="AD2" i="124" s="1"/>
  <c r="AE2" i="124" s="1"/>
  <c r="AF2" i="124" s="1"/>
  <c r="AG2" i="124" s="1"/>
  <c r="AH2" i="124" s="1"/>
  <c r="AH5" i="124" s="1"/>
  <c r="P2" i="124"/>
  <c r="Q2" i="124" s="1"/>
  <c r="R2" i="124" s="1"/>
  <c r="S2" i="124" s="1"/>
  <c r="T2" i="124" s="1"/>
  <c r="U2" i="124" s="1"/>
  <c r="V2" i="124" s="1"/>
  <c r="W2" i="124" s="1"/>
  <c r="E2" i="124"/>
  <c r="E5" i="124" s="1"/>
  <c r="W5" i="124" l="1"/>
  <c r="X2" i="124"/>
  <c r="X5" i="124" s="1"/>
  <c r="C5" i="143"/>
  <c r="V5" i="124"/>
  <c r="U5" i="124"/>
  <c r="AG5" i="124"/>
  <c r="F2" i="124"/>
  <c r="T5" i="124"/>
  <c r="AF5" i="124"/>
  <c r="S5" i="124"/>
  <c r="AE5" i="124"/>
  <c r="R5" i="124"/>
  <c r="AD5" i="124"/>
  <c r="Q5" i="124"/>
  <c r="AC5" i="124"/>
  <c r="P5" i="124"/>
  <c r="AB5" i="124"/>
  <c r="AA5" i="124"/>
  <c r="G2" i="124" l="1"/>
  <c r="F5" i="124"/>
  <c r="H2" i="124" l="1"/>
  <c r="G5" i="124"/>
  <c r="I2" i="124" l="1"/>
  <c r="H5" i="124"/>
  <c r="J2" i="124" l="1"/>
  <c r="I5" i="124"/>
  <c r="K2" i="124" l="1"/>
  <c r="J5" i="124"/>
  <c r="L2" i="124" l="1"/>
  <c r="K5" i="124"/>
  <c r="L5" i="124" l="1"/>
  <c r="M2" i="124"/>
  <c r="M5" i="124" s="1"/>
  <c r="A1" i="124" a="1"/>
  <c r="A1" i="124" s="1"/>
  <c r="C9" i="143" l="1"/>
  <c r="C7" i="143"/>
  <c r="K15" i="123"/>
  <c r="B30" i="123" l="1"/>
  <c r="G16" i="123"/>
  <c r="K16" i="123" s="1"/>
  <c r="K18" i="123"/>
  <c r="B29" i="123"/>
  <c r="G18" i="123" l="1"/>
  <c r="G19" i="123" s="1"/>
  <c r="B32" i="123"/>
  <c r="B31" i="123"/>
  <c r="B34" i="123" l="1"/>
  <c r="S20" i="123"/>
  <c r="B35" i="123" s="1"/>
  <c r="B33" i="123"/>
  <c r="F15" i="123" l="1"/>
  <c r="Z51" i="124" l="1"/>
  <c r="AH51" i="124"/>
  <c r="W44" i="124"/>
  <c r="W21" i="124"/>
  <c r="W13" i="124"/>
  <c r="AG51" i="124"/>
  <c r="AF51" i="124"/>
  <c r="AE51" i="124"/>
  <c r="AD51" i="124"/>
  <c r="AC51" i="124"/>
  <c r="AB51" i="124"/>
  <c r="AA51" i="124"/>
  <c r="U50" i="124"/>
  <c r="T50" i="124"/>
  <c r="S50" i="124"/>
  <c r="R50" i="124"/>
  <c r="Q50" i="124"/>
  <c r="P50" i="124"/>
  <c r="O50" i="124"/>
  <c r="U49" i="124"/>
  <c r="T49" i="124"/>
  <c r="S49" i="124"/>
  <c r="R49" i="124"/>
  <c r="Q49" i="124"/>
  <c r="P49" i="124"/>
  <c r="O49" i="124"/>
  <c r="U48" i="124"/>
  <c r="T48" i="124"/>
  <c r="S48" i="124"/>
  <c r="R48" i="124"/>
  <c r="Q48" i="124"/>
  <c r="P48" i="124"/>
  <c r="O48" i="124"/>
  <c r="U47" i="124"/>
  <c r="T47" i="124"/>
  <c r="S47" i="124"/>
  <c r="R47" i="124"/>
  <c r="Q47" i="124"/>
  <c r="P47" i="124"/>
  <c r="O47" i="124"/>
  <c r="U46" i="124"/>
  <c r="T46" i="124"/>
  <c r="S46" i="124"/>
  <c r="R46" i="124"/>
  <c r="Q46" i="124"/>
  <c r="P46" i="124"/>
  <c r="O46" i="124"/>
  <c r="U45" i="124"/>
  <c r="T45" i="124"/>
  <c r="S45" i="124"/>
  <c r="R45" i="124"/>
  <c r="Q45" i="124"/>
  <c r="P45" i="124"/>
  <c r="O45" i="124"/>
  <c r="U44" i="124"/>
  <c r="T44" i="124"/>
  <c r="S44" i="124"/>
  <c r="R44" i="124"/>
  <c r="Q44" i="124"/>
  <c r="P44" i="124"/>
  <c r="O44" i="124"/>
  <c r="U43" i="124"/>
  <c r="T43" i="124"/>
  <c r="S43" i="124"/>
  <c r="R43" i="124"/>
  <c r="Q43" i="124"/>
  <c r="P43" i="124"/>
  <c r="O43" i="124"/>
  <c r="U42" i="124"/>
  <c r="T42" i="124"/>
  <c r="S42" i="124"/>
  <c r="R42" i="124"/>
  <c r="Q42" i="124"/>
  <c r="P42" i="124"/>
  <c r="O42" i="124"/>
  <c r="U41" i="124"/>
  <c r="T41" i="124"/>
  <c r="S41" i="124"/>
  <c r="R41" i="124"/>
  <c r="Q41" i="124"/>
  <c r="P41" i="124"/>
  <c r="O41" i="124"/>
  <c r="U40" i="124"/>
  <c r="T40" i="124"/>
  <c r="S40" i="124"/>
  <c r="R40" i="124"/>
  <c r="Q40" i="124"/>
  <c r="P40" i="124"/>
  <c r="O40" i="124"/>
  <c r="U39" i="124"/>
  <c r="T39" i="124"/>
  <c r="S39" i="124"/>
  <c r="R39" i="124"/>
  <c r="Q39" i="124"/>
  <c r="P39" i="124"/>
  <c r="O39" i="124"/>
  <c r="U38" i="124"/>
  <c r="T38" i="124"/>
  <c r="S38" i="124"/>
  <c r="R38" i="124"/>
  <c r="Q38" i="124"/>
  <c r="P38" i="124"/>
  <c r="O38" i="124"/>
  <c r="U37" i="124"/>
  <c r="T37" i="124"/>
  <c r="S37" i="124"/>
  <c r="R37" i="124"/>
  <c r="Q37" i="124"/>
  <c r="P37" i="124"/>
  <c r="O37" i="124"/>
  <c r="U36" i="124"/>
  <c r="T36" i="124"/>
  <c r="S36" i="124"/>
  <c r="R36" i="124"/>
  <c r="Q36" i="124"/>
  <c r="P36" i="124"/>
  <c r="O36" i="124"/>
  <c r="U35" i="124"/>
  <c r="T35" i="124"/>
  <c r="S35" i="124"/>
  <c r="R35" i="124"/>
  <c r="Q35" i="124"/>
  <c r="P35" i="124"/>
  <c r="O35" i="124"/>
  <c r="U34" i="124"/>
  <c r="T34" i="124"/>
  <c r="S34" i="124"/>
  <c r="R34" i="124"/>
  <c r="Q34" i="124"/>
  <c r="P34" i="124"/>
  <c r="O34" i="124"/>
  <c r="U33" i="124"/>
  <c r="T33" i="124"/>
  <c r="S33" i="124"/>
  <c r="R33" i="124"/>
  <c r="Q33" i="124"/>
  <c r="P33" i="124"/>
  <c r="O33" i="124"/>
  <c r="U32" i="124"/>
  <c r="T32" i="124"/>
  <c r="S32" i="124"/>
  <c r="R32" i="124"/>
  <c r="Q32" i="124"/>
  <c r="P32" i="124"/>
  <c r="O32" i="124"/>
  <c r="U31" i="124"/>
  <c r="T31" i="124"/>
  <c r="S31" i="124"/>
  <c r="R31" i="124"/>
  <c r="Q31" i="124"/>
  <c r="P31" i="124"/>
  <c r="O31" i="124"/>
  <c r="U30" i="124"/>
  <c r="T30" i="124"/>
  <c r="S30" i="124"/>
  <c r="R30" i="124"/>
  <c r="Q30" i="124"/>
  <c r="P30" i="124"/>
  <c r="O30" i="124"/>
  <c r="U29" i="124"/>
  <c r="T29" i="124"/>
  <c r="S29" i="124"/>
  <c r="R29" i="124"/>
  <c r="Q29" i="124"/>
  <c r="P29" i="124"/>
  <c r="O29" i="124"/>
  <c r="U28" i="124"/>
  <c r="T28" i="124"/>
  <c r="S28" i="124"/>
  <c r="R28" i="124"/>
  <c r="Q28" i="124"/>
  <c r="P28" i="124"/>
  <c r="O28" i="124"/>
  <c r="U27" i="124"/>
  <c r="T27" i="124"/>
  <c r="S27" i="124"/>
  <c r="R27" i="124"/>
  <c r="Q27" i="124"/>
  <c r="P27" i="124"/>
  <c r="O27" i="124"/>
  <c r="U26" i="124"/>
  <c r="T26" i="124"/>
  <c r="S26" i="124"/>
  <c r="R26" i="124"/>
  <c r="Q26" i="124"/>
  <c r="P26" i="124"/>
  <c r="O26" i="124"/>
  <c r="U25" i="124"/>
  <c r="T25" i="124"/>
  <c r="S25" i="124"/>
  <c r="R25" i="124"/>
  <c r="Q25" i="124"/>
  <c r="P25" i="124"/>
  <c r="O25" i="124"/>
  <c r="U24" i="124"/>
  <c r="T24" i="124"/>
  <c r="S24" i="124"/>
  <c r="R24" i="124"/>
  <c r="Q24" i="124"/>
  <c r="P24" i="124"/>
  <c r="O24" i="124"/>
  <c r="U23" i="124"/>
  <c r="T23" i="124"/>
  <c r="S23" i="124"/>
  <c r="R23" i="124"/>
  <c r="Q23" i="124"/>
  <c r="P23" i="124"/>
  <c r="O23" i="124"/>
  <c r="U22" i="124"/>
  <c r="T22" i="124"/>
  <c r="S22" i="124"/>
  <c r="R22" i="124"/>
  <c r="Q22" i="124"/>
  <c r="P22" i="124"/>
  <c r="O22" i="124"/>
  <c r="U21" i="124"/>
  <c r="T21" i="124"/>
  <c r="S21" i="124"/>
  <c r="R21" i="124"/>
  <c r="Q21" i="124"/>
  <c r="P21" i="124"/>
  <c r="O21" i="124"/>
  <c r="U20" i="124"/>
  <c r="T20" i="124"/>
  <c r="S20" i="124"/>
  <c r="R20" i="124"/>
  <c r="Q20" i="124"/>
  <c r="P20" i="124"/>
  <c r="O20" i="124"/>
  <c r="U19" i="124"/>
  <c r="T19" i="124"/>
  <c r="S19" i="124"/>
  <c r="R19" i="124"/>
  <c r="Q19" i="124"/>
  <c r="P19" i="124"/>
  <c r="O19" i="124"/>
  <c r="U18" i="124"/>
  <c r="T18" i="124"/>
  <c r="S18" i="124"/>
  <c r="R18" i="124"/>
  <c r="Q18" i="124"/>
  <c r="P18" i="124"/>
  <c r="O18" i="124"/>
  <c r="U17" i="124"/>
  <c r="T17" i="124"/>
  <c r="S17" i="124"/>
  <c r="R17" i="124"/>
  <c r="Q17" i="124"/>
  <c r="P17" i="124"/>
  <c r="O17" i="124"/>
  <c r="U16" i="124"/>
  <c r="T16" i="124"/>
  <c r="S16" i="124"/>
  <c r="R16" i="124"/>
  <c r="Q16" i="124"/>
  <c r="P16" i="124"/>
  <c r="O16" i="124"/>
  <c r="U15" i="124"/>
  <c r="T15" i="124"/>
  <c r="S15" i="124"/>
  <c r="R15" i="124"/>
  <c r="Q15" i="124"/>
  <c r="P15" i="124"/>
  <c r="O15" i="124"/>
  <c r="U14" i="124"/>
  <c r="T14" i="124"/>
  <c r="S14" i="124"/>
  <c r="R14" i="124"/>
  <c r="Q14" i="124"/>
  <c r="P14" i="124"/>
  <c r="O14" i="124"/>
  <c r="U13" i="124"/>
  <c r="T13" i="124"/>
  <c r="S13" i="124"/>
  <c r="R13" i="124"/>
  <c r="Q13" i="124"/>
  <c r="P13" i="124"/>
  <c r="O13" i="124"/>
  <c r="U12" i="124"/>
  <c r="T12" i="124"/>
  <c r="S12" i="124"/>
  <c r="R12" i="124"/>
  <c r="Q12" i="124"/>
  <c r="P12" i="124"/>
  <c r="O12" i="124"/>
  <c r="U11" i="124"/>
  <c r="T11" i="124"/>
  <c r="S11" i="124"/>
  <c r="R11" i="124"/>
  <c r="Q11" i="124"/>
  <c r="P11" i="124"/>
  <c r="O11" i="124"/>
  <c r="U10" i="124"/>
  <c r="T10" i="124"/>
  <c r="S10" i="124"/>
  <c r="R10" i="124"/>
  <c r="Q10" i="124"/>
  <c r="P10" i="124"/>
  <c r="O10" i="124"/>
  <c r="U9" i="124"/>
  <c r="T9" i="124"/>
  <c r="S9" i="124"/>
  <c r="R9" i="124"/>
  <c r="Q9" i="124"/>
  <c r="P9" i="124"/>
  <c r="O9" i="124"/>
  <c r="U8" i="124"/>
  <c r="T8" i="124"/>
  <c r="S8" i="124"/>
  <c r="R8" i="124"/>
  <c r="Q8" i="124"/>
  <c r="P8" i="124"/>
  <c r="O8" i="124"/>
  <c r="B8" i="124"/>
  <c r="B9" i="124" s="1"/>
  <c r="B10" i="124" s="1"/>
  <c r="B11" i="124" s="1"/>
  <c r="B12" i="124" s="1"/>
  <c r="B13" i="124" s="1"/>
  <c r="B14" i="124" s="1"/>
  <c r="B15" i="124" s="1"/>
  <c r="B16" i="124" s="1"/>
  <c r="B17" i="124" s="1"/>
  <c r="B18" i="124" s="1"/>
  <c r="B19" i="124" s="1"/>
  <c r="B20" i="124" s="1"/>
  <c r="B21" i="124" s="1"/>
  <c r="B22" i="124" s="1"/>
  <c r="B23" i="124" s="1"/>
  <c r="B24" i="124" s="1"/>
  <c r="B25" i="124" s="1"/>
  <c r="B26" i="124" s="1"/>
  <c r="B27" i="124" s="1"/>
  <c r="B28" i="124" s="1"/>
  <c r="B29" i="124" s="1"/>
  <c r="B30" i="124" s="1"/>
  <c r="B31" i="124" s="1"/>
  <c r="B32" i="124" s="1"/>
  <c r="B33" i="124" s="1"/>
  <c r="B34" i="124" s="1"/>
  <c r="B35" i="124" s="1"/>
  <c r="B36" i="124" s="1"/>
  <c r="B37" i="124" s="1"/>
  <c r="B38" i="124" s="1"/>
  <c r="B39" i="124" s="1"/>
  <c r="B40" i="124" s="1"/>
  <c r="B41" i="124" s="1"/>
  <c r="B42" i="124" s="1"/>
  <c r="B43" i="124" s="1"/>
  <c r="B44" i="124" s="1"/>
  <c r="B45" i="124" s="1"/>
  <c r="B46" i="124" s="1"/>
  <c r="B47" i="124" s="1"/>
  <c r="B48" i="124" s="1"/>
  <c r="B49" i="124" s="1"/>
  <c r="B50" i="124" s="1"/>
  <c r="U7" i="124"/>
  <c r="T7" i="124"/>
  <c r="S7" i="124"/>
  <c r="R7" i="124"/>
  <c r="Q7" i="124"/>
  <c r="P7" i="124"/>
  <c r="O7" i="124"/>
  <c r="W22" i="124" l="1"/>
  <c r="W31" i="124"/>
  <c r="W9" i="124"/>
  <c r="W10" i="124"/>
  <c r="W37" i="124"/>
  <c r="W18" i="124"/>
  <c r="W38" i="124"/>
  <c r="W17" i="124"/>
  <c r="W20" i="124"/>
  <c r="W47" i="124"/>
  <c r="W11" i="124"/>
  <c r="W29" i="124"/>
  <c r="W12" i="124"/>
  <c r="W30" i="124"/>
  <c r="V48" i="124"/>
  <c r="W14" i="124"/>
  <c r="W23" i="124"/>
  <c r="W39" i="124"/>
  <c r="W7" i="124"/>
  <c r="W15" i="124"/>
  <c r="W24" i="124"/>
  <c r="W45" i="124"/>
  <c r="T51" i="124"/>
  <c r="W8" i="124"/>
  <c r="W16" i="124"/>
  <c r="W26" i="124"/>
  <c r="W46" i="124"/>
  <c r="W32" i="124"/>
  <c r="W40" i="124"/>
  <c r="W48" i="124"/>
  <c r="W25" i="124"/>
  <c r="W33" i="124"/>
  <c r="W41" i="124"/>
  <c r="W49" i="124"/>
  <c r="W34" i="124"/>
  <c r="W42" i="124"/>
  <c r="W50" i="124"/>
  <c r="W19" i="124"/>
  <c r="W27" i="124"/>
  <c r="W35" i="124"/>
  <c r="W43" i="124"/>
  <c r="W28" i="124"/>
  <c r="W36" i="124"/>
  <c r="V41" i="124"/>
  <c r="V7" i="124"/>
  <c r="V17" i="124"/>
  <c r="V18" i="124"/>
  <c r="V23" i="124"/>
  <c r="V25" i="124"/>
  <c r="V8" i="124"/>
  <c r="V26" i="124"/>
  <c r="V9" i="124"/>
  <c r="V31" i="124"/>
  <c r="V10" i="124"/>
  <c r="V33" i="124"/>
  <c r="V15" i="124"/>
  <c r="V34" i="124"/>
  <c r="V39" i="124"/>
  <c r="V42" i="124"/>
  <c r="V47" i="124"/>
  <c r="V49" i="124"/>
  <c r="V50" i="124"/>
  <c r="V19" i="124"/>
  <c r="V35" i="124"/>
  <c r="V43" i="124"/>
  <c r="V20" i="124"/>
  <c r="V36" i="124"/>
  <c r="V13" i="124"/>
  <c r="V21" i="124"/>
  <c r="V29" i="124"/>
  <c r="V37" i="124"/>
  <c r="V45" i="124"/>
  <c r="V11" i="124"/>
  <c r="V27" i="124"/>
  <c r="V12" i="124"/>
  <c r="V28" i="124"/>
  <c r="V44" i="124"/>
  <c r="V14" i="124"/>
  <c r="V22" i="124"/>
  <c r="V30" i="124"/>
  <c r="V38" i="124"/>
  <c r="V46" i="124"/>
  <c r="V16" i="124"/>
  <c r="V24" i="124"/>
  <c r="V32" i="124"/>
  <c r="V40" i="124"/>
  <c r="O51" i="124"/>
  <c r="U51" i="124"/>
  <c r="P51" i="124"/>
  <c r="Q51" i="124"/>
  <c r="R51" i="124"/>
  <c r="S51" i="124"/>
  <c r="W51" i="124" l="1"/>
  <c r="V51" i="124"/>
  <c r="I10" i="123" l="1"/>
  <c r="M11" i="123" s="1"/>
  <c r="M10" i="123" l="1"/>
  <c r="Q10" i="123" l="1"/>
  <c r="F17" i="123" l="1"/>
  <c r="N20" i="72" l="1"/>
  <c r="I7" i="96"/>
  <c r="B8" i="94" l="1"/>
  <c r="B9" i="94" s="1"/>
  <c r="B10" i="94" s="1"/>
  <c r="B11" i="94" s="1"/>
  <c r="B12" i="94" s="1"/>
  <c r="B13" i="94" s="1"/>
  <c r="B14" i="94" s="1"/>
  <c r="B15" i="94" s="1"/>
  <c r="B16" i="94" s="1"/>
  <c r="B17" i="94" s="1"/>
  <c r="B18" i="94" s="1"/>
  <c r="B19" i="94" s="1"/>
  <c r="B20" i="94" s="1"/>
  <c r="B21" i="94" s="1"/>
  <c r="B22" i="94" s="1"/>
  <c r="B23" i="94" s="1"/>
  <c r="B24" i="94" s="1"/>
  <c r="B25" i="94" s="1"/>
  <c r="B26" i="94" s="1"/>
  <c r="B27" i="94" s="1"/>
  <c r="B28" i="94" s="1"/>
  <c r="B29" i="94" s="1"/>
  <c r="B30" i="94" s="1"/>
  <c r="B31" i="94" s="1"/>
  <c r="B32" i="94" s="1"/>
  <c r="B33" i="94" s="1"/>
  <c r="B34" i="94" s="1"/>
  <c r="B35" i="94" s="1"/>
  <c r="B36" i="94" s="1"/>
  <c r="B37" i="94" s="1"/>
  <c r="B38" i="94" s="1"/>
  <c r="B39" i="94" s="1"/>
  <c r="B40" i="94" s="1"/>
  <c r="B41" i="94" s="1"/>
  <c r="B42" i="94" s="1"/>
  <c r="B43" i="94" s="1"/>
  <c r="B44" i="94" s="1"/>
  <c r="B45" i="94" s="1"/>
  <c r="B46" i="94" s="1"/>
  <c r="B47" i="94" s="1"/>
  <c r="B48" i="94" s="1"/>
  <c r="B49" i="94" s="1"/>
  <c r="B50" i="94" s="1"/>
  <c r="A1" i="94" a="1"/>
  <c r="A1" i="94" s="1"/>
  <c r="B53" i="94" l="1"/>
  <c r="B54" i="94" s="1"/>
  <c r="N54" i="94"/>
  <c r="N55" i="94" s="1"/>
  <c r="L54" i="94"/>
  <c r="L55" i="94" s="1"/>
  <c r="U49" i="94"/>
  <c r="U41" i="94"/>
  <c r="U34" i="94"/>
  <c r="U26" i="94"/>
  <c r="U17" i="94"/>
  <c r="U9" i="94"/>
  <c r="U8" i="94"/>
  <c r="U14" i="94"/>
  <c r="U48" i="94"/>
  <c r="U40" i="94"/>
  <c r="U33" i="94"/>
  <c r="U25" i="94"/>
  <c r="U16" i="94"/>
  <c r="U47" i="94"/>
  <c r="U39" i="94"/>
  <c r="U32" i="94"/>
  <c r="U24" i="94"/>
  <c r="U15" i="94"/>
  <c r="U7" i="94"/>
  <c r="U46" i="94"/>
  <c r="U38" i="94"/>
  <c r="U31" i="94"/>
  <c r="U23" i="94"/>
  <c r="U45" i="94"/>
  <c r="U37" i="94"/>
  <c r="U30" i="94"/>
  <c r="U22" i="94"/>
  <c r="U13" i="94"/>
  <c r="U12" i="94"/>
  <c r="U44" i="94"/>
  <c r="U36" i="94"/>
  <c r="U29" i="94"/>
  <c r="U21" i="94"/>
  <c r="U51" i="94"/>
  <c r="U43" i="94"/>
  <c r="U18" i="94"/>
  <c r="U28" i="94"/>
  <c r="U20" i="94"/>
  <c r="U11" i="94"/>
  <c r="U50" i="94"/>
  <c r="U42" i="94"/>
  <c r="U35" i="94"/>
  <c r="U27" i="94"/>
  <c r="U19" i="94"/>
  <c r="U10" i="94"/>
  <c r="V48" i="94"/>
  <c r="V40" i="94"/>
  <c r="V33" i="94"/>
  <c r="V25" i="94"/>
  <c r="V16" i="94"/>
  <c r="V8" i="94"/>
  <c r="V32" i="94"/>
  <c r="V7" i="94"/>
  <c r="V37" i="94"/>
  <c r="V47" i="94"/>
  <c r="V39" i="94"/>
  <c r="V24" i="94"/>
  <c r="V15" i="94"/>
  <c r="V45" i="94"/>
  <c r="V30" i="94"/>
  <c r="V43" i="94"/>
  <c r="V20" i="94"/>
  <c r="V46" i="94"/>
  <c r="V38" i="94"/>
  <c r="V31" i="94"/>
  <c r="V23" i="94"/>
  <c r="V14" i="94"/>
  <c r="V13" i="94"/>
  <c r="V51" i="94"/>
  <c r="V22" i="94"/>
  <c r="V28" i="94"/>
  <c r="V17" i="94"/>
  <c r="V44" i="94"/>
  <c r="V36" i="94"/>
  <c r="V29" i="94"/>
  <c r="V21" i="94"/>
  <c r="V12" i="94"/>
  <c r="V18" i="94"/>
  <c r="V11" i="94"/>
  <c r="V50" i="94"/>
  <c r="V42" i="94"/>
  <c r="V35" i="94"/>
  <c r="V27" i="94"/>
  <c r="V19" i="94"/>
  <c r="V10" i="94"/>
  <c r="V49" i="94"/>
  <c r="V26" i="94"/>
  <c r="V41" i="94"/>
  <c r="V34" i="94"/>
  <c r="V9" i="94"/>
  <c r="A1" i="91" a="1"/>
  <c r="A1" i="91" s="1"/>
  <c r="R16" i="123" l="1"/>
  <c r="R19" i="123"/>
  <c r="Q11" i="123"/>
  <c r="C38" i="91"/>
  <c r="C44" i="91" l="1"/>
  <c r="I29" i="91"/>
  <c r="E28" i="157" s="1"/>
  <c r="I21" i="91"/>
  <c r="O14" i="91"/>
  <c r="N14" i="91"/>
  <c r="M14" i="91"/>
  <c r="F13" i="96" s="1"/>
  <c r="L14" i="91"/>
  <c r="F10" i="96" s="1"/>
  <c r="P13" i="91"/>
  <c r="P12" i="91"/>
  <c r="J10" i="96" l="1"/>
  <c r="F12" i="96"/>
  <c r="F14" i="96" s="1"/>
  <c r="J22" i="149"/>
  <c r="J25" i="149" s="1"/>
  <c r="E31" i="157"/>
  <c r="P14" i="91"/>
  <c r="P16" i="91" s="1"/>
  <c r="E21" i="157"/>
  <c r="I33" i="91"/>
  <c r="I46" i="91" s="1"/>
  <c r="J12" i="96" l="1"/>
  <c r="D96" i="157" s="1"/>
  <c r="I8" i="96"/>
  <c r="J17" i="149"/>
  <c r="J18" i="149" s="1"/>
  <c r="E22" i="157"/>
  <c r="E32" i="157" s="1"/>
  <c r="C46" i="91"/>
  <c r="J13" i="96"/>
  <c r="J14" i="96"/>
  <c r="F51" i="149" l="1"/>
  <c r="F47" i="149"/>
  <c r="R47" i="149" s="1"/>
  <c r="D100" i="157"/>
  <c r="E36" i="157"/>
  <c r="E92" i="157"/>
  <c r="E72" i="157"/>
  <c r="E476" i="157" s="1"/>
  <c r="J26" i="149"/>
  <c r="J30" i="149" s="1"/>
  <c r="E96" i="157"/>
  <c r="E99" i="157" s="1"/>
  <c r="Z47" i="149" l="1"/>
  <c r="V47" i="149" s="1"/>
  <c r="AH47" i="149"/>
  <c r="E106" i="157"/>
  <c r="J43" i="149"/>
  <c r="J57" i="149" s="1"/>
  <c r="AD47" i="149" l="1"/>
  <c r="J18" i="123"/>
  <c r="J15" i="123"/>
  <c r="N15" i="123" l="1"/>
  <c r="J47" i="149"/>
  <c r="J50" i="149" s="1"/>
  <c r="R15" i="123" l="1"/>
  <c r="R17" i="123" s="1"/>
  <c r="N17" i="123"/>
  <c r="N27" i="72" l="1"/>
  <c r="I9" i="72" l="1"/>
  <c r="F33" i="72"/>
  <c r="F23" i="72" s="1"/>
  <c r="N28" i="72" l="1"/>
  <c r="N29" i="72"/>
  <c r="N30" i="72"/>
  <c r="N32" i="72"/>
  <c r="J26" i="72"/>
  <c r="J33" i="72" s="1"/>
  <c r="N22" i="72"/>
  <c r="N21" i="72"/>
  <c r="J16" i="72"/>
  <c r="N16" i="72" s="1"/>
  <c r="J14" i="72"/>
  <c r="N14" i="72" s="1"/>
  <c r="J12" i="72"/>
  <c r="M10" i="72"/>
  <c r="N26" i="72" l="1"/>
  <c r="M9" i="72"/>
  <c r="Q9" i="72" s="1"/>
  <c r="J13" i="72"/>
  <c r="N13" i="72" s="1"/>
  <c r="N12" i="72"/>
  <c r="N33" i="72" l="1"/>
  <c r="J15" i="72" l="1"/>
  <c r="F17" i="72"/>
  <c r="F35" i="72" l="1"/>
  <c r="N15" i="72"/>
  <c r="N17" i="72" s="1"/>
  <c r="J17" i="72"/>
  <c r="J23" i="72" l="1"/>
  <c r="N23" i="72"/>
  <c r="J35" i="72" l="1"/>
  <c r="N35" i="72"/>
  <c r="F18" i="123" s="1"/>
  <c r="F21" i="123" s="1"/>
  <c r="K86" i="157" l="1"/>
  <c r="K100" i="157" s="1"/>
  <c r="S86" i="157"/>
  <c r="S100" i="157" s="1"/>
  <c r="AA86" i="157"/>
  <c r="AA100" i="157" s="1"/>
  <c r="AI86" i="157"/>
  <c r="AI100" i="157" s="1"/>
  <c r="AQ86" i="157"/>
  <c r="AQ100" i="157" s="1"/>
  <c r="W86" i="157"/>
  <c r="W100" i="157" s="1"/>
  <c r="P86" i="157"/>
  <c r="P100" i="157" s="1"/>
  <c r="L86" i="157"/>
  <c r="L100" i="157" s="1"/>
  <c r="T86" i="157"/>
  <c r="T100" i="157" s="1"/>
  <c r="AB86" i="157"/>
  <c r="AB100" i="157" s="1"/>
  <c r="AJ86" i="157"/>
  <c r="AJ100" i="157" s="1"/>
  <c r="AR86" i="157"/>
  <c r="AR100" i="157" s="1"/>
  <c r="AT86" i="157"/>
  <c r="AT100" i="157" s="1"/>
  <c r="G86" i="157"/>
  <c r="AE86" i="157"/>
  <c r="AE100" i="157" s="1"/>
  <c r="H86" i="157"/>
  <c r="AN86" i="157"/>
  <c r="AN100" i="157" s="1"/>
  <c r="M86" i="157"/>
  <c r="M100" i="157" s="1"/>
  <c r="U86" i="157"/>
  <c r="U100" i="157" s="1"/>
  <c r="AC86" i="157"/>
  <c r="AC100" i="157" s="1"/>
  <c r="AK86" i="157"/>
  <c r="AK100" i="157" s="1"/>
  <c r="AS86" i="157"/>
  <c r="AS100" i="157" s="1"/>
  <c r="F86" i="157"/>
  <c r="N86" i="157"/>
  <c r="N100" i="157" s="1"/>
  <c r="V86" i="157"/>
  <c r="V100" i="157" s="1"/>
  <c r="AD86" i="157"/>
  <c r="AD100" i="157" s="1"/>
  <c r="AL86" i="157"/>
  <c r="AL100" i="157" s="1"/>
  <c r="O86" i="157"/>
  <c r="O100" i="157" s="1"/>
  <c r="AM86" i="157"/>
  <c r="AM100" i="157" s="1"/>
  <c r="I86" i="157"/>
  <c r="I100" i="157" s="1"/>
  <c r="Q86" i="157"/>
  <c r="Q100" i="157" s="1"/>
  <c r="Y86" i="157"/>
  <c r="Y100" i="157" s="1"/>
  <c r="AG86" i="157"/>
  <c r="AG100" i="157" s="1"/>
  <c r="AO86" i="157"/>
  <c r="AO100" i="157" s="1"/>
  <c r="AF86" i="157"/>
  <c r="AF100" i="157" s="1"/>
  <c r="J86" i="157"/>
  <c r="J100" i="157" s="1"/>
  <c r="R86" i="157"/>
  <c r="R100" i="157" s="1"/>
  <c r="Z86" i="157"/>
  <c r="Z100" i="157" s="1"/>
  <c r="AH86" i="157"/>
  <c r="AH100" i="157" s="1"/>
  <c r="AP86" i="157"/>
  <c r="AP100" i="157" s="1"/>
  <c r="X86" i="157"/>
  <c r="X100" i="157" s="1"/>
  <c r="E86" i="157"/>
  <c r="N18" i="123"/>
  <c r="N21" i="123" s="1"/>
  <c r="R18" i="123" l="1"/>
  <c r="Z37" i="149"/>
  <c r="G100" i="157"/>
  <c r="AH37" i="149"/>
  <c r="H100" i="157"/>
  <c r="R37" i="149"/>
  <c r="R51" i="149" s="1"/>
  <c r="F100" i="157"/>
  <c r="J37" i="149"/>
  <c r="J38" i="149" s="1"/>
  <c r="J42" i="149" s="1"/>
  <c r="J44" i="149" s="1"/>
  <c r="E100" i="157"/>
  <c r="E87" i="157"/>
  <c r="E91" i="157" s="1"/>
  <c r="R21" i="123" l="1"/>
  <c r="J12" i="159" s="1"/>
  <c r="AH51" i="149"/>
  <c r="AD37" i="149"/>
  <c r="V37" i="149"/>
  <c r="Z51" i="149"/>
  <c r="V51" i="149" s="1"/>
  <c r="E101" i="157"/>
  <c r="E105" i="157" s="1"/>
  <c r="N37" i="149"/>
  <c r="J51" i="149"/>
  <c r="J52" i="149" s="1"/>
  <c r="J56" i="149" s="1"/>
  <c r="R23" i="123" l="1"/>
  <c r="E330" i="157"/>
  <c r="E420" i="157" s="1"/>
  <c r="J15" i="159"/>
  <c r="J77" i="149"/>
  <c r="J76" i="149" s="1"/>
  <c r="J71" i="149"/>
  <c r="J70" i="149" s="1"/>
  <c r="AD51" i="149"/>
  <c r="E294" i="157"/>
  <c r="E384" i="157" s="1"/>
  <c r="E11" i="157"/>
  <c r="E9" i="157" s="1"/>
  <c r="N51" i="149"/>
  <c r="E61" i="157" l="1"/>
  <c r="E68" i="157"/>
  <c r="E74" i="157"/>
  <c r="E75" i="157"/>
  <c r="F35" i="157" l="1"/>
  <c r="R29" i="149" s="1"/>
  <c r="F28" i="157"/>
  <c r="F34" i="157"/>
  <c r="F21" i="157"/>
  <c r="R17" i="149" s="1"/>
  <c r="F30" i="157"/>
  <c r="R24" i="149" s="1"/>
  <c r="R28" i="149" l="1"/>
  <c r="N28" i="149" s="1"/>
  <c r="R22" i="149"/>
  <c r="N29" i="149"/>
  <c r="F90" i="157"/>
  <c r="N24" i="149"/>
  <c r="N17" i="149"/>
  <c r="F61" i="157"/>
  <c r="F68" i="157"/>
  <c r="F74" i="157"/>
  <c r="F75" i="157"/>
  <c r="N22" i="149" l="1"/>
  <c r="F104" i="157"/>
  <c r="R41" i="149"/>
  <c r="R55" i="149" s="1"/>
  <c r="G21" i="157"/>
  <c r="Z17" i="149" s="1"/>
  <c r="V17" i="149" s="1"/>
  <c r="G35" i="157"/>
  <c r="Z29" i="149" s="1"/>
  <c r="V29" i="149" s="1"/>
  <c r="G28" i="157"/>
  <c r="Z22" i="149" s="1"/>
  <c r="V22" i="149" s="1"/>
  <c r="G34" i="157"/>
  <c r="Z28" i="149" s="1"/>
  <c r="V28" i="149" s="1"/>
  <c r="N41" i="149" l="1"/>
  <c r="N55" i="149"/>
  <c r="G74" i="157"/>
  <c r="G75" i="157"/>
  <c r="G68" i="157"/>
  <c r="H28" i="157" s="1"/>
  <c r="G61" i="157"/>
  <c r="H68" i="157" l="1"/>
  <c r="I28" i="157" s="1"/>
  <c r="I68" i="157" s="1"/>
  <c r="AH22" i="149"/>
  <c r="AD22" i="149" s="1"/>
  <c r="H35" i="157"/>
  <c r="H34" i="157"/>
  <c r="H21" i="157"/>
  <c r="AH17" i="149" s="1"/>
  <c r="AD17" i="149" s="1"/>
  <c r="H74" i="157" l="1"/>
  <c r="I34" i="157" s="1"/>
  <c r="I74" i="157" s="1"/>
  <c r="J34" i="157" s="1"/>
  <c r="J74" i="157" s="1"/>
  <c r="K34" i="157" s="1"/>
  <c r="K74" i="157" s="1"/>
  <c r="L34" i="157" s="1"/>
  <c r="L74" i="157" s="1"/>
  <c r="M34" i="157" s="1"/>
  <c r="M74" i="157" s="1"/>
  <c r="N34" i="157" s="1"/>
  <c r="N74" i="157" s="1"/>
  <c r="O34" i="157" s="1"/>
  <c r="O74" i="157" s="1"/>
  <c r="P34" i="157" s="1"/>
  <c r="P74" i="157" s="1"/>
  <c r="Q34" i="157" s="1"/>
  <c r="Q74" i="157" s="1"/>
  <c r="R34" i="157" s="1"/>
  <c r="R74" i="157" s="1"/>
  <c r="S34" i="157" s="1"/>
  <c r="S74" i="157" s="1"/>
  <c r="T34" i="157" s="1"/>
  <c r="T74" i="157" s="1"/>
  <c r="U34" i="157" s="1"/>
  <c r="U74" i="157" s="1"/>
  <c r="V34" i="157" s="1"/>
  <c r="V74" i="157" s="1"/>
  <c r="W34" i="157" s="1"/>
  <c r="W74" i="157" s="1"/>
  <c r="X34" i="157" s="1"/>
  <c r="X74" i="157" s="1"/>
  <c r="Y34" i="157" s="1"/>
  <c r="Y74" i="157" s="1"/>
  <c r="Z34" i="157" s="1"/>
  <c r="Z74" i="157" s="1"/>
  <c r="AA34" i="157" s="1"/>
  <c r="AA74" i="157" s="1"/>
  <c r="AB34" i="157" s="1"/>
  <c r="AB74" i="157" s="1"/>
  <c r="AC34" i="157" s="1"/>
  <c r="AC74" i="157" s="1"/>
  <c r="AD34" i="157" s="1"/>
  <c r="AD74" i="157" s="1"/>
  <c r="AE34" i="157" s="1"/>
  <c r="AE74" i="157" s="1"/>
  <c r="AF34" i="157" s="1"/>
  <c r="AF74" i="157" s="1"/>
  <c r="AG34" i="157" s="1"/>
  <c r="AG74" i="157" s="1"/>
  <c r="AH34" i="157" s="1"/>
  <c r="AH74" i="157" s="1"/>
  <c r="AI34" i="157" s="1"/>
  <c r="AI74" i="157" s="1"/>
  <c r="AJ34" i="157" s="1"/>
  <c r="AJ74" i="157" s="1"/>
  <c r="AK34" i="157" s="1"/>
  <c r="AK74" i="157" s="1"/>
  <c r="AL34" i="157" s="1"/>
  <c r="AL74" i="157" s="1"/>
  <c r="AM34" i="157" s="1"/>
  <c r="AM74" i="157" s="1"/>
  <c r="AN34" i="157" s="1"/>
  <c r="AN74" i="157" s="1"/>
  <c r="AO34" i="157" s="1"/>
  <c r="AO74" i="157" s="1"/>
  <c r="AP34" i="157" s="1"/>
  <c r="AP74" i="157" s="1"/>
  <c r="AQ34" i="157" s="1"/>
  <c r="AQ74" i="157" s="1"/>
  <c r="AR34" i="157" s="1"/>
  <c r="AR74" i="157" s="1"/>
  <c r="AS34" i="157" s="1"/>
  <c r="AS74" i="157" s="1"/>
  <c r="AT34" i="157" s="1"/>
  <c r="AT74" i="157" s="1"/>
  <c r="AH28" i="149"/>
  <c r="AD28" i="149" s="1"/>
  <c r="H75" i="157"/>
  <c r="I35" i="157" s="1"/>
  <c r="I75" i="157" s="1"/>
  <c r="J35" i="157" s="1"/>
  <c r="J75" i="157" s="1"/>
  <c r="K35" i="157" s="1"/>
  <c r="K75" i="157" s="1"/>
  <c r="L35" i="157" s="1"/>
  <c r="L75" i="157" s="1"/>
  <c r="M35" i="157" s="1"/>
  <c r="M75" i="157" s="1"/>
  <c r="N35" i="157" s="1"/>
  <c r="N75" i="157" s="1"/>
  <c r="O35" i="157" s="1"/>
  <c r="O75" i="157" s="1"/>
  <c r="P35" i="157" s="1"/>
  <c r="P75" i="157" s="1"/>
  <c r="Q35" i="157" s="1"/>
  <c r="Q75" i="157" s="1"/>
  <c r="R35" i="157" s="1"/>
  <c r="R75" i="157" s="1"/>
  <c r="S35" i="157" s="1"/>
  <c r="S75" i="157" s="1"/>
  <c r="T35" i="157" s="1"/>
  <c r="T75" i="157" s="1"/>
  <c r="U35" i="157" s="1"/>
  <c r="U75" i="157" s="1"/>
  <c r="V35" i="157" s="1"/>
  <c r="V75" i="157" s="1"/>
  <c r="W35" i="157" s="1"/>
  <c r="W75" i="157" s="1"/>
  <c r="X35" i="157" s="1"/>
  <c r="X75" i="157" s="1"/>
  <c r="Y35" i="157" s="1"/>
  <c r="Y75" i="157" s="1"/>
  <c r="Z35" i="157" s="1"/>
  <c r="Z75" i="157" s="1"/>
  <c r="AA35" i="157" s="1"/>
  <c r="AA75" i="157" s="1"/>
  <c r="AB35" i="157" s="1"/>
  <c r="AB75" i="157" s="1"/>
  <c r="AC35" i="157" s="1"/>
  <c r="AC75" i="157" s="1"/>
  <c r="AD35" i="157" s="1"/>
  <c r="AD75" i="157" s="1"/>
  <c r="AE35" i="157" s="1"/>
  <c r="AE75" i="157" s="1"/>
  <c r="AF35" i="157" s="1"/>
  <c r="AF75" i="157" s="1"/>
  <c r="AG35" i="157" s="1"/>
  <c r="AG75" i="157" s="1"/>
  <c r="AH35" i="157" s="1"/>
  <c r="AH75" i="157" s="1"/>
  <c r="AI35" i="157" s="1"/>
  <c r="AI75" i="157" s="1"/>
  <c r="AJ35" i="157" s="1"/>
  <c r="AJ75" i="157" s="1"/>
  <c r="AK35" i="157" s="1"/>
  <c r="AK75" i="157" s="1"/>
  <c r="AL35" i="157" s="1"/>
  <c r="AL75" i="157" s="1"/>
  <c r="AM35" i="157" s="1"/>
  <c r="AM75" i="157" s="1"/>
  <c r="AN35" i="157" s="1"/>
  <c r="AN75" i="157" s="1"/>
  <c r="AO35" i="157" s="1"/>
  <c r="AO75" i="157" s="1"/>
  <c r="AP35" i="157" s="1"/>
  <c r="AP75" i="157" s="1"/>
  <c r="AQ35" i="157" s="1"/>
  <c r="AQ75" i="157" s="1"/>
  <c r="AR35" i="157" s="1"/>
  <c r="AR75" i="157" s="1"/>
  <c r="AS35" i="157" s="1"/>
  <c r="AS75" i="157" s="1"/>
  <c r="AT35" i="157" s="1"/>
  <c r="AT75" i="157" s="1"/>
  <c r="AH29" i="149"/>
  <c r="AD29" i="149" s="1"/>
  <c r="H61" i="157"/>
  <c r="I21" i="157" s="1"/>
  <c r="J28" i="157"/>
  <c r="J68" i="157" s="1"/>
  <c r="K28" i="157" l="1"/>
  <c r="K68" i="157" s="1"/>
  <c r="I61" i="157"/>
  <c r="L28" i="157" l="1"/>
  <c r="L68" i="157" s="1"/>
  <c r="J21" i="157"/>
  <c r="M28" i="157" l="1"/>
  <c r="M68" i="157" s="1"/>
  <c r="J61" i="157"/>
  <c r="N28" i="157" l="1"/>
  <c r="N68" i="157" s="1"/>
  <c r="K21" i="157"/>
  <c r="O28" i="157" l="1"/>
  <c r="O68" i="157" s="1"/>
  <c r="K61" i="157"/>
  <c r="P28" i="157" l="1"/>
  <c r="P68" i="157" s="1"/>
  <c r="L21" i="157"/>
  <c r="Q28" i="157" l="1"/>
  <c r="Q68" i="157" s="1"/>
  <c r="L61" i="157"/>
  <c r="R28" i="157" l="1"/>
  <c r="R68" i="157" s="1"/>
  <c r="M21" i="157"/>
  <c r="S28" i="157" l="1"/>
  <c r="S68" i="157" s="1"/>
  <c r="M61" i="157"/>
  <c r="T28" i="157" l="1"/>
  <c r="T68" i="157" s="1"/>
  <c r="N21" i="157"/>
  <c r="U28" i="157" l="1"/>
  <c r="U68" i="157" s="1"/>
  <c r="N61" i="157"/>
  <c r="V28" i="157" l="1"/>
  <c r="V68" i="157" s="1"/>
  <c r="O21" i="157"/>
  <c r="W28" i="157" l="1"/>
  <c r="W68" i="157" s="1"/>
  <c r="O61" i="157"/>
  <c r="P21" i="157" s="1"/>
  <c r="P61" i="157" s="1"/>
  <c r="Q21" i="157" s="1"/>
  <c r="Q61" i="157" s="1"/>
  <c r="R21" i="157" s="1"/>
  <c r="R61" i="157" s="1"/>
  <c r="S21" i="157" s="1"/>
  <c r="S61" i="157" s="1"/>
  <c r="T21" i="157" s="1"/>
  <c r="T61" i="157" s="1"/>
  <c r="U21" i="157" s="1"/>
  <c r="U61" i="157" s="1"/>
  <c r="V21" i="157" s="1"/>
  <c r="V61" i="157" s="1"/>
  <c r="W21" i="157" s="1"/>
  <c r="W61" i="157" s="1"/>
  <c r="X21" i="157" s="1"/>
  <c r="X61" i="157" s="1"/>
  <c r="Y21" i="157" s="1"/>
  <c r="Y61" i="157" s="1"/>
  <c r="Z21" i="157" s="1"/>
  <c r="Z61" i="157" s="1"/>
  <c r="AA21" i="157" s="1"/>
  <c r="AA61" i="157" s="1"/>
  <c r="AB21" i="157" s="1"/>
  <c r="AB61" i="157" s="1"/>
  <c r="AC21" i="157" s="1"/>
  <c r="AC61" i="157" s="1"/>
  <c r="AD21" i="157" s="1"/>
  <c r="AD61" i="157" s="1"/>
  <c r="AE21" i="157" s="1"/>
  <c r="AE61" i="157" s="1"/>
  <c r="AF21" i="157" s="1"/>
  <c r="AF61" i="157" s="1"/>
  <c r="AG21" i="157" s="1"/>
  <c r="AG61" i="157" s="1"/>
  <c r="AH21" i="157" s="1"/>
  <c r="AH61" i="157" s="1"/>
  <c r="AI21" i="157" s="1"/>
  <c r="AI61" i="157" s="1"/>
  <c r="AJ21" i="157" s="1"/>
  <c r="AJ61" i="157" s="1"/>
  <c r="AK21" i="157" s="1"/>
  <c r="AK61" i="157" s="1"/>
  <c r="AL21" i="157" s="1"/>
  <c r="AL61" i="157" s="1"/>
  <c r="AM21" i="157" s="1"/>
  <c r="AM61" i="157" s="1"/>
  <c r="AN21" i="157" s="1"/>
  <c r="AN61" i="157" s="1"/>
  <c r="AO21" i="157" s="1"/>
  <c r="AO61" i="157" s="1"/>
  <c r="AP21" i="157" s="1"/>
  <c r="AP61" i="157" s="1"/>
  <c r="AQ21" i="157" s="1"/>
  <c r="AQ61" i="157" s="1"/>
  <c r="AR21" i="157" s="1"/>
  <c r="AR61" i="157" s="1"/>
  <c r="AS21" i="157" s="1"/>
  <c r="AS61" i="157" s="1"/>
  <c r="AT21" i="157" s="1"/>
  <c r="AT61" i="157" s="1"/>
  <c r="X28" i="157" l="1"/>
  <c r="X68" i="157" s="1"/>
  <c r="E93" i="157"/>
  <c r="Y28" i="157" l="1"/>
  <c r="Y68" i="157" s="1"/>
  <c r="E107" i="157"/>
  <c r="Z28" i="157" l="1"/>
  <c r="Z68" i="157" s="1"/>
  <c r="E336" i="157"/>
  <c r="AA28" i="157" l="1"/>
  <c r="AA68" i="157" s="1"/>
  <c r="E426" i="157"/>
  <c r="E46" i="157" l="1"/>
  <c r="E66" i="157" s="1"/>
  <c r="E53" i="157"/>
  <c r="AB28" i="157"/>
  <c r="AB68" i="157" s="1"/>
  <c r="E40" i="157"/>
  <c r="E49" i="157"/>
  <c r="E47" i="157" l="1"/>
  <c r="E51" i="157" s="1"/>
  <c r="AC28" i="157"/>
  <c r="AC68" i="157" s="1"/>
  <c r="E65" i="157"/>
  <c r="E67" i="157" s="1"/>
  <c r="E73" i="157"/>
  <c r="F26" i="157" s="1"/>
  <c r="F84" i="157" s="1"/>
  <c r="E69" i="157"/>
  <c r="E42" i="157"/>
  <c r="E60" i="157"/>
  <c r="R35" i="149" l="1"/>
  <c r="F98" i="157"/>
  <c r="F85" i="157"/>
  <c r="F87" i="157" s="1"/>
  <c r="E71" i="157"/>
  <c r="F25" i="157"/>
  <c r="F33" i="157"/>
  <c r="AD28" i="157"/>
  <c r="AD68" i="157" s="1"/>
  <c r="E62" i="157"/>
  <c r="F20" i="157"/>
  <c r="R16" i="149" s="1"/>
  <c r="F29" i="157"/>
  <c r="R27" i="149" l="1"/>
  <c r="N27" i="149" s="1"/>
  <c r="R23" i="149"/>
  <c r="N23" i="149" s="1"/>
  <c r="N35" i="149"/>
  <c r="R49" i="149"/>
  <c r="R50" i="149" s="1"/>
  <c r="R52" i="149" s="1"/>
  <c r="R18" i="149"/>
  <c r="N18" i="149" s="1"/>
  <c r="N16" i="149"/>
  <c r="E507" i="157"/>
  <c r="F186" i="157" s="1"/>
  <c r="F65" i="157"/>
  <c r="F96" i="157"/>
  <c r="F89" i="157"/>
  <c r="F27" i="157"/>
  <c r="R21" i="149" s="1"/>
  <c r="AE28" i="157"/>
  <c r="AE68" i="157" s="1"/>
  <c r="F22" i="157"/>
  <c r="E56" i="157"/>
  <c r="E514" i="157"/>
  <c r="F193" i="157" s="1"/>
  <c r="E478" i="157"/>
  <c r="F157" i="157" s="1"/>
  <c r="E494" i="157"/>
  <c r="F173" i="157" s="1"/>
  <c r="E76" i="157"/>
  <c r="E492" i="157"/>
  <c r="F171" i="157" s="1"/>
  <c r="E510" i="157"/>
  <c r="F189" i="157" s="1"/>
  <c r="E502" i="157"/>
  <c r="F181" i="157" s="1"/>
  <c r="E484" i="157"/>
  <c r="F163" i="157" s="1"/>
  <c r="E488" i="157"/>
  <c r="F167" i="157" s="1"/>
  <c r="E493" i="157"/>
  <c r="F172" i="157" s="1"/>
  <c r="E479" i="157"/>
  <c r="F158" i="157" s="1"/>
  <c r="E481" i="157"/>
  <c r="F160" i="157" s="1"/>
  <c r="E505" i="157"/>
  <c r="F184" i="157" s="1"/>
  <c r="E485" i="157"/>
  <c r="F164" i="157" s="1"/>
  <c r="E509" i="157"/>
  <c r="F188" i="157" s="1"/>
  <c r="E490" i="157"/>
  <c r="F169" i="157" s="1"/>
  <c r="E511" i="157"/>
  <c r="F190" i="157" s="1"/>
  <c r="E515" i="157"/>
  <c r="F194" i="157" s="1"/>
  <c r="E486" i="157"/>
  <c r="F165" i="157" s="1"/>
  <c r="E504" i="157"/>
  <c r="F183" i="157" s="1"/>
  <c r="E487" i="157"/>
  <c r="F166" i="157" s="1"/>
  <c r="E512" i="157"/>
  <c r="F191" i="157" s="1"/>
  <c r="E483" i="157"/>
  <c r="F162" i="157" s="1"/>
  <c r="E496" i="157"/>
  <c r="F175" i="157" s="1"/>
  <c r="E513" i="157"/>
  <c r="F192" i="157" s="1"/>
  <c r="E517" i="157"/>
  <c r="F196" i="157" s="1"/>
  <c r="F32" i="157"/>
  <c r="R26" i="149" s="1"/>
  <c r="E508" i="157"/>
  <c r="F187" i="157" s="1"/>
  <c r="E477" i="157"/>
  <c r="F156" i="157" s="1"/>
  <c r="E500" i="157"/>
  <c r="F179" i="157" s="1"/>
  <c r="E489" i="157"/>
  <c r="F168" i="157" s="1"/>
  <c r="E501" i="157"/>
  <c r="F180" i="157" s="1"/>
  <c r="E499" i="157"/>
  <c r="F178" i="157" s="1"/>
  <c r="E506" i="157"/>
  <c r="F185" i="157" s="1"/>
  <c r="R63" i="149" l="1"/>
  <c r="N63" i="149" s="1"/>
  <c r="R69" i="149"/>
  <c r="N69" i="149" s="1"/>
  <c r="F8" i="157"/>
  <c r="F10" i="157" s="1"/>
  <c r="R75" i="149"/>
  <c r="N75" i="149" s="1"/>
  <c r="N49" i="149"/>
  <c r="F340" i="157"/>
  <c r="D340" i="157" s="1"/>
  <c r="F155" i="157"/>
  <c r="F341" i="157"/>
  <c r="F386" i="157" s="1"/>
  <c r="F92" i="157"/>
  <c r="N26" i="149"/>
  <c r="N21" i="149"/>
  <c r="R25" i="149"/>
  <c r="F91" i="157"/>
  <c r="R40" i="149"/>
  <c r="F31" i="157"/>
  <c r="E503" i="157"/>
  <c r="F182" i="157" s="1"/>
  <c r="E491" i="157"/>
  <c r="F170" i="157" s="1"/>
  <c r="E480" i="157"/>
  <c r="F159" i="157" s="1"/>
  <c r="E495" i="157"/>
  <c r="F174" i="157" s="1"/>
  <c r="E497" i="157"/>
  <c r="F176" i="157" s="1"/>
  <c r="E516" i="157"/>
  <c r="F195" i="157" s="1"/>
  <c r="E498" i="157"/>
  <c r="F177" i="157" s="1"/>
  <c r="E482" i="157"/>
  <c r="F161" i="157" s="1"/>
  <c r="F99" i="157"/>
  <c r="F101" i="157" s="1"/>
  <c r="F103" i="157"/>
  <c r="AF28" i="157"/>
  <c r="AF68" i="157" s="1"/>
  <c r="N40" i="149" l="1"/>
  <c r="R54" i="149"/>
  <c r="R56" i="149" s="1"/>
  <c r="F381" i="157"/>
  <c r="F52" i="157" s="1"/>
  <c r="F14" i="157"/>
  <c r="F16" i="157" s="1"/>
  <c r="E519" i="157"/>
  <c r="F198" i="157"/>
  <c r="F93" i="157"/>
  <c r="F106" i="157"/>
  <c r="R43" i="149"/>
  <c r="R57" i="149" s="1"/>
  <c r="N25" i="149"/>
  <c r="R30" i="149"/>
  <c r="F105" i="157"/>
  <c r="F36" i="157"/>
  <c r="F197" i="157"/>
  <c r="E518" i="157"/>
  <c r="AG28" i="157"/>
  <c r="AG68" i="157" s="1"/>
  <c r="N54" i="149" l="1"/>
  <c r="F243" i="157"/>
  <c r="F228" i="157"/>
  <c r="F226" i="157"/>
  <c r="F212" i="157"/>
  <c r="F214" i="157"/>
  <c r="F204" i="157"/>
  <c r="F227" i="157"/>
  <c r="F234" i="157"/>
  <c r="F205" i="157"/>
  <c r="F233" i="157"/>
  <c r="F213" i="157"/>
  <c r="F230" i="157"/>
  <c r="F220" i="157"/>
  <c r="F235" i="157"/>
  <c r="F225" i="157"/>
  <c r="F215" i="157"/>
  <c r="F216" i="157"/>
  <c r="F238" i="157"/>
  <c r="F231" i="157"/>
  <c r="F207" i="157"/>
  <c r="F203" i="157"/>
  <c r="F210" i="157"/>
  <c r="F211" i="157"/>
  <c r="F218" i="157"/>
  <c r="F241" i="157"/>
  <c r="F240" i="157"/>
  <c r="F236" i="157"/>
  <c r="F219" i="157"/>
  <c r="F237" i="157"/>
  <c r="F209" i="157"/>
  <c r="F232" i="157"/>
  <c r="F239" i="157"/>
  <c r="F222" i="157"/>
  <c r="F221" i="157"/>
  <c r="F223" i="157"/>
  <c r="F202" i="157"/>
  <c r="F206" i="157"/>
  <c r="F208" i="157"/>
  <c r="F224" i="157"/>
  <c r="F229" i="157"/>
  <c r="F217" i="157"/>
  <c r="F242" i="157"/>
  <c r="R58" i="149"/>
  <c r="N30" i="149"/>
  <c r="F50" i="157"/>
  <c r="F70" i="157" s="1"/>
  <c r="G30" i="157" s="1"/>
  <c r="Z24" i="149" s="1"/>
  <c r="V24" i="149" s="1"/>
  <c r="E520" i="157"/>
  <c r="F199" i="157"/>
  <c r="F107" i="157"/>
  <c r="N43" i="149"/>
  <c r="AH28" i="157"/>
  <c r="AH68" i="157" s="1"/>
  <c r="F430" i="157" l="1"/>
  <c r="F450" i="157"/>
  <c r="F458" i="157"/>
  <c r="F463" i="157"/>
  <c r="F249" i="157"/>
  <c r="F257" i="157"/>
  <c r="F265" i="157"/>
  <c r="F250" i="157"/>
  <c r="F295" i="157" s="1"/>
  <c r="F385" i="157" s="1"/>
  <c r="F258" i="157"/>
  <c r="F254" i="157"/>
  <c r="F262" i="157"/>
  <c r="F256" i="157"/>
  <c r="F264" i="157"/>
  <c r="F253" i="157"/>
  <c r="F270" i="157"/>
  <c r="F255" i="157"/>
  <c r="F271" i="157"/>
  <c r="F259" i="157"/>
  <c r="F252" i="157"/>
  <c r="F261" i="157"/>
  <c r="F266" i="157"/>
  <c r="F263" i="157"/>
  <c r="F267" i="157"/>
  <c r="F251" i="157"/>
  <c r="F278" i="157"/>
  <c r="F279" i="157"/>
  <c r="F280" i="157"/>
  <c r="F272" i="157"/>
  <c r="F281" i="157"/>
  <c r="F268" i="157"/>
  <c r="F274" i="157"/>
  <c r="F282" i="157"/>
  <c r="F275" i="157"/>
  <c r="F290" i="157"/>
  <c r="F273" i="157"/>
  <c r="F277" i="157"/>
  <c r="F285" i="157"/>
  <c r="F284" i="157"/>
  <c r="F286" i="157"/>
  <c r="F287" i="157"/>
  <c r="F260" i="157"/>
  <c r="F269" i="157"/>
  <c r="F276" i="157"/>
  <c r="F289" i="157"/>
  <c r="F283" i="157"/>
  <c r="F288" i="157"/>
  <c r="F437" i="157"/>
  <c r="F439" i="157"/>
  <c r="F440" i="157"/>
  <c r="F467" i="157"/>
  <c r="F468" i="157"/>
  <c r="F448" i="157"/>
  <c r="F469" i="157"/>
  <c r="F453" i="157"/>
  <c r="F443" i="157"/>
  <c r="F465" i="157"/>
  <c r="F442" i="157"/>
  <c r="F461" i="157"/>
  <c r="F455" i="157"/>
  <c r="F459" i="157"/>
  <c r="F438" i="157"/>
  <c r="F452" i="157"/>
  <c r="F444" i="157"/>
  <c r="F451" i="157"/>
  <c r="F435" i="157"/>
  <c r="F436" i="157"/>
  <c r="F462" i="157"/>
  <c r="F449" i="157"/>
  <c r="F431" i="157"/>
  <c r="F464" i="157"/>
  <c r="F447" i="157"/>
  <c r="F441" i="157"/>
  <c r="F460" i="157"/>
  <c r="F445" i="157"/>
  <c r="F429" i="157"/>
  <c r="F446" i="157"/>
  <c r="F434" i="157"/>
  <c r="F457" i="157"/>
  <c r="F456" i="157"/>
  <c r="F470" i="157"/>
  <c r="F432" i="157"/>
  <c r="F466" i="157"/>
  <c r="F433" i="157"/>
  <c r="F454" i="157"/>
  <c r="F244" i="157"/>
  <c r="F245" i="157"/>
  <c r="R62" i="149"/>
  <c r="N62" i="149" s="1"/>
  <c r="R68" i="149"/>
  <c r="N57" i="149"/>
  <c r="G90" i="157"/>
  <c r="AI28" i="157"/>
  <c r="AI68" i="157" s="1"/>
  <c r="R74" i="149" l="1"/>
  <c r="N74" i="149" s="1"/>
  <c r="F7" i="157"/>
  <c r="F11" i="157" s="1"/>
  <c r="F9" i="157" s="1"/>
  <c r="F246" i="157"/>
  <c r="N68" i="149"/>
  <c r="R71" i="149"/>
  <c r="D385" i="157"/>
  <c r="F291" i="157"/>
  <c r="F472" i="157"/>
  <c r="D295" i="157"/>
  <c r="F336" i="157"/>
  <c r="G104" i="157"/>
  <c r="Z41" i="149"/>
  <c r="F471" i="157"/>
  <c r="AJ28" i="157"/>
  <c r="AJ68" i="157" s="1"/>
  <c r="R77" i="149" l="1"/>
  <c r="R76" i="149" s="1"/>
  <c r="N76" i="149" s="1"/>
  <c r="N71" i="149"/>
  <c r="R70" i="149"/>
  <c r="N70" i="149" s="1"/>
  <c r="V41" i="149"/>
  <c r="Z55" i="149"/>
  <c r="V55" i="149" s="1"/>
  <c r="F426" i="157"/>
  <c r="F46" i="157" s="1"/>
  <c r="F47" i="157" s="1"/>
  <c r="F473" i="157"/>
  <c r="AK28" i="157"/>
  <c r="AK68" i="157" s="1"/>
  <c r="N77" i="149" l="1"/>
  <c r="F49" i="157"/>
  <c r="F66" i="157"/>
  <c r="F67" i="157" s="1"/>
  <c r="F40" i="157"/>
  <c r="F60" i="157" s="1"/>
  <c r="G20" i="157" s="1"/>
  <c r="Z16" i="149" s="1"/>
  <c r="F53" i="157"/>
  <c r="F73" i="157" s="1"/>
  <c r="G26" i="157" s="1"/>
  <c r="G84" i="157" s="1"/>
  <c r="G98" i="157" s="1"/>
  <c r="AL28" i="157"/>
  <c r="AL68" i="157" s="1"/>
  <c r="G25" i="157"/>
  <c r="G96" i="157" s="1"/>
  <c r="F72" i="157"/>
  <c r="F42" i="157" l="1"/>
  <c r="G33" i="157"/>
  <c r="Z27" i="149" s="1"/>
  <c r="V27" i="149" s="1"/>
  <c r="G85" i="157"/>
  <c r="G87" i="157" s="1"/>
  <c r="Z35" i="149"/>
  <c r="F62" i="157"/>
  <c r="F51" i="157"/>
  <c r="F56" i="157" s="1"/>
  <c r="F69" i="157"/>
  <c r="V16" i="149"/>
  <c r="Z18" i="149"/>
  <c r="V18" i="149" s="1"/>
  <c r="G22" i="157"/>
  <c r="G99" i="157"/>
  <c r="G27" i="157"/>
  <c r="Z21" i="149" s="1"/>
  <c r="V21" i="149" s="1"/>
  <c r="G65" i="157"/>
  <c r="AM28" i="157"/>
  <c r="AM68" i="157" s="1"/>
  <c r="G32" i="157"/>
  <c r="Z26" i="149" s="1"/>
  <c r="V26" i="149" s="1"/>
  <c r="F478" i="157"/>
  <c r="G157" i="157" s="1"/>
  <c r="F482" i="157"/>
  <c r="G161" i="157" s="1"/>
  <c r="F487" i="157"/>
  <c r="G166" i="157" s="1"/>
  <c r="F491" i="157"/>
  <c r="G170" i="157" s="1"/>
  <c r="F495" i="157"/>
  <c r="G174" i="157" s="1"/>
  <c r="F499" i="157"/>
  <c r="G178" i="157" s="1"/>
  <c r="F479" i="157"/>
  <c r="G158" i="157" s="1"/>
  <c r="F483" i="157"/>
  <c r="G162" i="157" s="1"/>
  <c r="F488" i="157"/>
  <c r="G167" i="157" s="1"/>
  <c r="F492" i="157"/>
  <c r="G171" i="157" s="1"/>
  <c r="F496" i="157"/>
  <c r="G175" i="157" s="1"/>
  <c r="F500" i="157"/>
  <c r="G179" i="157" s="1"/>
  <c r="F476" i="157"/>
  <c r="F480" i="157"/>
  <c r="G159" i="157" s="1"/>
  <c r="F484" i="157"/>
  <c r="G163" i="157" s="1"/>
  <c r="F489" i="157"/>
  <c r="G168" i="157" s="1"/>
  <c r="F493" i="157"/>
  <c r="G172" i="157" s="1"/>
  <c r="F497" i="157"/>
  <c r="G176" i="157" s="1"/>
  <c r="F501" i="157"/>
  <c r="G180" i="157" s="1"/>
  <c r="F477" i="157"/>
  <c r="G156" i="157" s="1"/>
  <c r="F481" i="157"/>
  <c r="G160" i="157" s="1"/>
  <c r="F485" i="157"/>
  <c r="G164" i="157" s="1"/>
  <c r="F490" i="157"/>
  <c r="G169" i="157" s="1"/>
  <c r="F494" i="157"/>
  <c r="G173" i="157" s="1"/>
  <c r="F498" i="157"/>
  <c r="G177" i="157" s="1"/>
  <c r="F486" i="157"/>
  <c r="G165" i="157" s="1"/>
  <c r="F506" i="157"/>
  <c r="G185" i="157" s="1"/>
  <c r="F510" i="157"/>
  <c r="G189" i="157" s="1"/>
  <c r="F514" i="157"/>
  <c r="G193" i="157" s="1"/>
  <c r="F503" i="157"/>
  <c r="G182" i="157" s="1"/>
  <c r="F507" i="157"/>
  <c r="G186" i="157" s="1"/>
  <c r="F511" i="157"/>
  <c r="G190" i="157" s="1"/>
  <c r="F515" i="157"/>
  <c r="G194" i="157" s="1"/>
  <c r="F504" i="157"/>
  <c r="G183" i="157" s="1"/>
  <c r="F508" i="157"/>
  <c r="G187" i="157" s="1"/>
  <c r="F512" i="157"/>
  <c r="G191" i="157" s="1"/>
  <c r="F516" i="157"/>
  <c r="G195" i="157" s="1"/>
  <c r="F502" i="157"/>
  <c r="G181" i="157" s="1"/>
  <c r="F505" i="157"/>
  <c r="G184" i="157" s="1"/>
  <c r="F509" i="157"/>
  <c r="G188" i="157" s="1"/>
  <c r="F513" i="157"/>
  <c r="G192" i="157" s="1"/>
  <c r="F517" i="157"/>
  <c r="G196" i="157" s="1"/>
  <c r="Z63" i="149" l="1"/>
  <c r="V63" i="149" s="1"/>
  <c r="Z69" i="149"/>
  <c r="V69" i="149" s="1"/>
  <c r="G8" i="157"/>
  <c r="G10" i="157" s="1"/>
  <c r="Z75" i="149"/>
  <c r="V75" i="149" s="1"/>
  <c r="Z49" i="149"/>
  <c r="V35" i="149"/>
  <c r="G29" i="157"/>
  <c r="G31" i="157" s="1"/>
  <c r="F71" i="157"/>
  <c r="F76" i="157" s="1"/>
  <c r="G342" i="157"/>
  <c r="G387" i="157" s="1"/>
  <c r="G343" i="157"/>
  <c r="G388" i="157" s="1"/>
  <c r="F519" i="157"/>
  <c r="G341" i="157"/>
  <c r="G101" i="157"/>
  <c r="G92" i="157"/>
  <c r="Z43" i="149" s="1"/>
  <c r="AN28" i="157"/>
  <c r="AN68" i="157" s="1"/>
  <c r="G155" i="157"/>
  <c r="F518" i="157"/>
  <c r="Z57" i="149" l="1"/>
  <c r="V43" i="149"/>
  <c r="Z50" i="149"/>
  <c r="V49" i="149"/>
  <c r="Z23" i="149"/>
  <c r="V23" i="149" s="1"/>
  <c r="G89" i="157"/>
  <c r="G14" i="157"/>
  <c r="G16" i="157" s="1"/>
  <c r="F520" i="157"/>
  <c r="G198" i="157"/>
  <c r="G36" i="157"/>
  <c r="G106" i="157"/>
  <c r="AO28" i="157"/>
  <c r="AO68" i="157" s="1"/>
  <c r="G197" i="157"/>
  <c r="D341" i="157"/>
  <c r="G381" i="157"/>
  <c r="G52" i="157" s="1"/>
  <c r="G241" i="157" l="1"/>
  <c r="G235" i="157"/>
  <c r="G239" i="157"/>
  <c r="G217" i="157"/>
  <c r="G206" i="157"/>
  <c r="G223" i="157"/>
  <c r="G219" i="157"/>
  <c r="G207" i="157"/>
  <c r="G225" i="157"/>
  <c r="G234" i="157"/>
  <c r="G238" i="157"/>
  <c r="G232" i="157"/>
  <c r="G227" i="157"/>
  <c r="G224" i="157"/>
  <c r="G220" i="157"/>
  <c r="G211" i="157"/>
  <c r="G229" i="157"/>
  <c r="G240" i="157"/>
  <c r="G218" i="157"/>
  <c r="G231" i="157"/>
  <c r="G208" i="157"/>
  <c r="G214" i="157"/>
  <c r="G233" i="157"/>
  <c r="G221" i="157"/>
  <c r="G242" i="157"/>
  <c r="G204" i="157"/>
  <c r="G237" i="157"/>
  <c r="G216" i="157"/>
  <c r="G236" i="157"/>
  <c r="G222" i="157"/>
  <c r="G243" i="157"/>
  <c r="G215" i="157"/>
  <c r="G210" i="157"/>
  <c r="G203" i="157"/>
  <c r="G213" i="157"/>
  <c r="G230" i="157"/>
  <c r="G209" i="157"/>
  <c r="G205" i="157"/>
  <c r="G226" i="157"/>
  <c r="G228" i="157"/>
  <c r="G212" i="157"/>
  <c r="G202" i="157"/>
  <c r="Z52" i="149"/>
  <c r="V50" i="149"/>
  <c r="V57" i="149"/>
  <c r="G91" i="157"/>
  <c r="G93" i="157" s="1"/>
  <c r="Z40" i="149"/>
  <c r="G103" i="157"/>
  <c r="G105" i="157" s="1"/>
  <c r="Z25" i="149"/>
  <c r="V25" i="149" s="1"/>
  <c r="G199" i="157"/>
  <c r="AP28" i="157"/>
  <c r="AP68" i="157" s="1"/>
  <c r="G50" i="157"/>
  <c r="G431" i="157" l="1"/>
  <c r="G429" i="157"/>
  <c r="G430" i="157"/>
  <c r="G256" i="157"/>
  <c r="G264" i="157"/>
  <c r="G249" i="157"/>
  <c r="G257" i="157"/>
  <c r="G265" i="157"/>
  <c r="G253" i="157"/>
  <c r="G261" i="157"/>
  <c r="G255" i="157"/>
  <c r="G263" i="157"/>
  <c r="G260" i="157"/>
  <c r="G269" i="157"/>
  <c r="G262" i="157"/>
  <c r="G270" i="157"/>
  <c r="G250" i="157"/>
  <c r="G259" i="157"/>
  <c r="G252" i="157"/>
  <c r="G254" i="157"/>
  <c r="G266" i="157"/>
  <c r="G273" i="157"/>
  <c r="G277" i="157"/>
  <c r="G251" i="157"/>
  <c r="G296" i="157" s="1"/>
  <c r="G386" i="157" s="1"/>
  <c r="G278" i="157"/>
  <c r="G267" i="157"/>
  <c r="G271" i="157"/>
  <c r="G279" i="157"/>
  <c r="G280" i="157"/>
  <c r="G258" i="157"/>
  <c r="G272" i="157"/>
  <c r="G281" i="157"/>
  <c r="G268" i="157"/>
  <c r="G274" i="157"/>
  <c r="Z68" i="149" s="1"/>
  <c r="V68" i="149" s="1"/>
  <c r="G276" i="157"/>
  <c r="G289" i="157"/>
  <c r="G290" i="157"/>
  <c r="G282" i="157"/>
  <c r="G285" i="157"/>
  <c r="Z74" i="149" s="1"/>
  <c r="V74" i="149" s="1"/>
  <c r="G275" i="157"/>
  <c r="G284" i="157"/>
  <c r="G286" i="157"/>
  <c r="G283" i="157"/>
  <c r="G288" i="157"/>
  <c r="G287" i="157"/>
  <c r="G462" i="157"/>
  <c r="G435" i="157"/>
  <c r="G436" i="157"/>
  <c r="G433" i="157"/>
  <c r="G454" i="157"/>
  <c r="G434" i="157"/>
  <c r="G469" i="157"/>
  <c r="G449" i="157"/>
  <c r="G441" i="157"/>
  <c r="G451" i="157"/>
  <c r="G450" i="157"/>
  <c r="G457" i="157"/>
  <c r="G443" i="157"/>
  <c r="G458" i="157"/>
  <c r="G459" i="157"/>
  <c r="G444" i="157"/>
  <c r="G440" i="157"/>
  <c r="G464" i="157"/>
  <c r="G445" i="157"/>
  <c r="G465" i="157"/>
  <c r="G439" i="157"/>
  <c r="G437" i="157"/>
  <c r="G452" i="157"/>
  <c r="G468" i="157"/>
  <c r="G467" i="157"/>
  <c r="G455" i="157"/>
  <c r="G442" i="157"/>
  <c r="G448" i="157"/>
  <c r="G438" i="157"/>
  <c r="G461" i="157"/>
  <c r="G453" i="157"/>
  <c r="G470" i="157"/>
  <c r="G447" i="157"/>
  <c r="G460" i="157"/>
  <c r="G432" i="157"/>
  <c r="G463" i="157"/>
  <c r="G456" i="157"/>
  <c r="G446" i="157"/>
  <c r="G466" i="157"/>
  <c r="G245" i="157"/>
  <c r="G244" i="157"/>
  <c r="V40" i="149"/>
  <c r="Z54" i="149"/>
  <c r="V54" i="149" s="1"/>
  <c r="V52" i="149"/>
  <c r="G107" i="157"/>
  <c r="Z30" i="149"/>
  <c r="V30" i="149" s="1"/>
  <c r="Z62" i="149"/>
  <c r="AQ28" i="157"/>
  <c r="AQ68" i="157" s="1"/>
  <c r="G70" i="157"/>
  <c r="G246" i="157" l="1"/>
  <c r="G7" i="157"/>
  <c r="G11" i="157" s="1"/>
  <c r="G9" i="157" s="1"/>
  <c r="Z56" i="149"/>
  <c r="D296" i="157"/>
  <c r="G291" i="157"/>
  <c r="V62" i="149"/>
  <c r="H30" i="157"/>
  <c r="AR28" i="157"/>
  <c r="AR68" i="157" s="1"/>
  <c r="D386" i="157"/>
  <c r="G336" i="157"/>
  <c r="Z77" i="149" l="1"/>
  <c r="Z71" i="149"/>
  <c r="Z58" i="149"/>
  <c r="V56" i="149"/>
  <c r="G471" i="157"/>
  <c r="G472" i="157"/>
  <c r="G473" i="157" s="1"/>
  <c r="H90" i="157"/>
  <c r="AH24" i="149"/>
  <c r="AD24" i="149" s="1"/>
  <c r="AS28" i="157"/>
  <c r="AS68" i="157" s="1"/>
  <c r="G426" i="157"/>
  <c r="V71" i="149" l="1"/>
  <c r="Z70" i="149"/>
  <c r="V70" i="149" s="1"/>
  <c r="V77" i="149"/>
  <c r="Z76" i="149"/>
  <c r="V76" i="149" s="1"/>
  <c r="V58" i="149"/>
  <c r="H104" i="157"/>
  <c r="AH41" i="149"/>
  <c r="G49" i="157"/>
  <c r="G46" i="157"/>
  <c r="AT28" i="157"/>
  <c r="AT68" i="157" s="1"/>
  <c r="G53" i="157"/>
  <c r="G40" i="157"/>
  <c r="AH55" i="149" l="1"/>
  <c r="AD55" i="149" s="1"/>
  <c r="AD41" i="149"/>
  <c r="G73" i="157"/>
  <c r="G60" i="157"/>
  <c r="G69" i="157"/>
  <c r="G66" i="157"/>
  <c r="G47" i="157"/>
  <c r="G51" i="157" s="1"/>
  <c r="G42" i="157"/>
  <c r="H33" i="157" l="1"/>
  <c r="AH27" i="149" s="1"/>
  <c r="AD27" i="149" s="1"/>
  <c r="H26" i="157"/>
  <c r="H84" i="157" s="1"/>
  <c r="H85" i="157" s="1"/>
  <c r="H87" i="157" s="1"/>
  <c r="H29" i="157"/>
  <c r="H20" i="157"/>
  <c r="G62" i="157"/>
  <c r="H25" i="157"/>
  <c r="G67" i="157"/>
  <c r="H22" i="157" l="1"/>
  <c r="AH16" i="149"/>
  <c r="H89" i="157"/>
  <c r="H91" i="157" s="1"/>
  <c r="AH23" i="149"/>
  <c r="AD23" i="149" s="1"/>
  <c r="H27" i="157"/>
  <c r="AH21" i="149" s="1"/>
  <c r="AD21" i="149" s="1"/>
  <c r="AH35" i="149"/>
  <c r="H98" i="157"/>
  <c r="G71" i="157"/>
  <c r="G72" i="157"/>
  <c r="G512" i="157" s="1"/>
  <c r="H191" i="157" s="1"/>
  <c r="H65" i="157"/>
  <c r="G56" i="157"/>
  <c r="H8" i="157" l="1"/>
  <c r="H10" i="157" s="1"/>
  <c r="AH75" i="149"/>
  <c r="AD75" i="149" s="1"/>
  <c r="AD25" i="149"/>
  <c r="AH40" i="149"/>
  <c r="AD40" i="149" s="1"/>
  <c r="AH49" i="149"/>
  <c r="AD35" i="149"/>
  <c r="AD36" i="149" s="1"/>
  <c r="AD38" i="149" s="1"/>
  <c r="AH25" i="149"/>
  <c r="H31" i="157"/>
  <c r="AH18" i="149"/>
  <c r="AD16" i="149"/>
  <c r="AD18" i="149" s="1"/>
  <c r="H103" i="157"/>
  <c r="AH36" i="149"/>
  <c r="G494" i="157"/>
  <c r="H173" i="157" s="1"/>
  <c r="G481" i="157"/>
  <c r="H160" i="157" s="1"/>
  <c r="G480" i="157"/>
  <c r="H159" i="157" s="1"/>
  <c r="G508" i="157"/>
  <c r="H187" i="157" s="1"/>
  <c r="G476" i="157"/>
  <c r="G500" i="157"/>
  <c r="H179" i="157" s="1"/>
  <c r="G501" i="157"/>
  <c r="H180" i="157" s="1"/>
  <c r="G496" i="157"/>
  <c r="H175" i="157" s="1"/>
  <c r="G487" i="157"/>
  <c r="H166" i="157" s="1"/>
  <c r="G477" i="157"/>
  <c r="H156" i="157" s="1"/>
  <c r="G506" i="157"/>
  <c r="H185" i="157" s="1"/>
  <c r="G517" i="157"/>
  <c r="H196" i="157" s="1"/>
  <c r="G513" i="157"/>
  <c r="H192" i="157" s="1"/>
  <c r="G497" i="157"/>
  <c r="H176" i="157" s="1"/>
  <c r="G482" i="157"/>
  <c r="H161" i="157" s="1"/>
  <c r="G505" i="157"/>
  <c r="H184" i="157" s="1"/>
  <c r="G507" i="157"/>
  <c r="H186" i="157" s="1"/>
  <c r="G493" i="157"/>
  <c r="H172" i="157" s="1"/>
  <c r="G488" i="157"/>
  <c r="H167" i="157" s="1"/>
  <c r="G478" i="157"/>
  <c r="H157" i="157" s="1"/>
  <c r="G76" i="157"/>
  <c r="G499" i="157"/>
  <c r="H178" i="157" s="1"/>
  <c r="G485" i="157"/>
  <c r="H164" i="157" s="1"/>
  <c r="G486" i="157"/>
  <c r="H165" i="157" s="1"/>
  <c r="G515" i="157"/>
  <c r="H194" i="157" s="1"/>
  <c r="G509" i="157"/>
  <c r="H188" i="157" s="1"/>
  <c r="G502" i="157"/>
  <c r="H181" i="157" s="1"/>
  <c r="G489" i="157"/>
  <c r="H168" i="157" s="1"/>
  <c r="G483" i="157"/>
  <c r="H162" i="157" s="1"/>
  <c r="G498" i="157"/>
  <c r="H177" i="157" s="1"/>
  <c r="G510" i="157"/>
  <c r="H189" i="157" s="1"/>
  <c r="G490" i="157"/>
  <c r="H169" i="157" s="1"/>
  <c r="G495" i="157"/>
  <c r="H174" i="157" s="1"/>
  <c r="G504" i="157"/>
  <c r="H183" i="157" s="1"/>
  <c r="G491" i="157"/>
  <c r="H170" i="157" s="1"/>
  <c r="G511" i="157"/>
  <c r="H190" i="157" s="1"/>
  <c r="G492" i="157"/>
  <c r="H171" i="157" s="1"/>
  <c r="H32" i="157"/>
  <c r="AH26" i="149" s="1"/>
  <c r="AD26" i="149" s="1"/>
  <c r="G503" i="157"/>
  <c r="H182" i="157" s="1"/>
  <c r="G516" i="157"/>
  <c r="H195" i="157" s="1"/>
  <c r="G514" i="157"/>
  <c r="H193" i="157" s="1"/>
  <c r="G484" i="157"/>
  <c r="H163" i="157" s="1"/>
  <c r="G479" i="157"/>
  <c r="H158" i="157" s="1"/>
  <c r="H96" i="157"/>
  <c r="AH63" i="149" l="1"/>
  <c r="AD63" i="149" s="1"/>
  <c r="H368" i="157"/>
  <c r="AH69" i="149"/>
  <c r="AD69" i="149" s="1"/>
  <c r="AH54" i="149"/>
  <c r="AD54" i="149" s="1"/>
  <c r="AD42" i="149"/>
  <c r="AD49" i="149"/>
  <c r="AH50" i="149"/>
  <c r="AH38" i="149"/>
  <c r="AH42" i="149" s="1"/>
  <c r="H342" i="157"/>
  <c r="D342" i="157" s="1"/>
  <c r="H155" i="157"/>
  <c r="G519" i="157"/>
  <c r="AH30" i="149"/>
  <c r="AD30" i="149" s="1"/>
  <c r="H36" i="157"/>
  <c r="H92" i="157"/>
  <c r="AH43" i="149" s="1"/>
  <c r="G518" i="157"/>
  <c r="H99" i="157"/>
  <c r="H198" i="157" l="1"/>
  <c r="H339" i="157"/>
  <c r="H381" i="157" s="1"/>
  <c r="H52" i="157" s="1"/>
  <c r="AD43" i="149"/>
  <c r="AD44" i="149" s="1"/>
  <c r="AH57" i="149"/>
  <c r="AH52" i="149"/>
  <c r="AH56" i="149" s="1"/>
  <c r="AD50" i="149"/>
  <c r="AD52" i="149" s="1"/>
  <c r="H197" i="157"/>
  <c r="H14" i="157"/>
  <c r="H16" i="157" s="1"/>
  <c r="G520" i="157"/>
  <c r="H106" i="157"/>
  <c r="H93" i="157"/>
  <c r="AH44" i="149"/>
  <c r="H101" i="157"/>
  <c r="H238" i="157" l="1"/>
  <c r="H205" i="157"/>
  <c r="H233" i="157"/>
  <c r="H211" i="157"/>
  <c r="H232" i="157"/>
  <c r="H204" i="157"/>
  <c r="H219" i="157"/>
  <c r="H243" i="157"/>
  <c r="H217" i="157"/>
  <c r="H224" i="157"/>
  <c r="H228" i="157"/>
  <c r="H240" i="157"/>
  <c r="H242" i="157"/>
  <c r="H223" i="157"/>
  <c r="H218" i="157"/>
  <c r="H216" i="157"/>
  <c r="H235" i="157"/>
  <c r="H237" i="157"/>
  <c r="H230" i="157"/>
  <c r="H213" i="157"/>
  <c r="H231" i="157"/>
  <c r="H214" i="157"/>
  <c r="H203" i="157"/>
  <c r="H220" i="157"/>
  <c r="H222" i="157"/>
  <c r="H227" i="157"/>
  <c r="H236" i="157"/>
  <c r="H234" i="157"/>
  <c r="H225" i="157"/>
  <c r="H207" i="157"/>
  <c r="H206" i="157"/>
  <c r="H208" i="157"/>
  <c r="H226" i="157"/>
  <c r="H221" i="157"/>
  <c r="H209" i="157"/>
  <c r="H229" i="157"/>
  <c r="H239" i="157"/>
  <c r="H212" i="157"/>
  <c r="H210" i="157"/>
  <c r="H241" i="157"/>
  <c r="H215" i="157"/>
  <c r="H202" i="157"/>
  <c r="D339" i="157"/>
  <c r="AH58" i="149"/>
  <c r="AD58" i="149" s="1"/>
  <c r="AD56" i="149"/>
  <c r="AD57" i="149"/>
  <c r="H199" i="157"/>
  <c r="H50" i="157"/>
  <c r="H70" i="157" s="1"/>
  <c r="I30" i="157" s="1"/>
  <c r="I90" i="157" s="1"/>
  <c r="I104" i="157" s="1"/>
  <c r="H105" i="157"/>
  <c r="H432" i="157" l="1"/>
  <c r="H429" i="157"/>
  <c r="H468" i="157"/>
  <c r="H255" i="157"/>
  <c r="H263" i="157"/>
  <c r="AH62" i="149" s="1"/>
  <c r="AD62" i="149" s="1"/>
  <c r="H256" i="157"/>
  <c r="H264" i="157"/>
  <c r="H249" i="157"/>
  <c r="H252" i="157"/>
  <c r="H297" i="157" s="1"/>
  <c r="H387" i="157" s="1"/>
  <c r="H260" i="157"/>
  <c r="H254" i="157"/>
  <c r="H262" i="157"/>
  <c r="H251" i="157"/>
  <c r="H268" i="157"/>
  <c r="H253" i="157"/>
  <c r="H269" i="157"/>
  <c r="H257" i="157"/>
  <c r="H250" i="157"/>
  <c r="H259" i="157"/>
  <c r="H261" i="157"/>
  <c r="H265" i="157"/>
  <c r="H266" i="157"/>
  <c r="H276" i="157"/>
  <c r="H284" i="157"/>
  <c r="H273" i="157"/>
  <c r="H277" i="157"/>
  <c r="H278" i="157"/>
  <c r="H267" i="157"/>
  <c r="H271" i="157"/>
  <c r="H279" i="157"/>
  <c r="H280" i="157"/>
  <c r="H258" i="157"/>
  <c r="H270" i="157"/>
  <c r="H272" i="157"/>
  <c r="H283" i="157"/>
  <c r="H288" i="157"/>
  <c r="H289" i="157"/>
  <c r="H290" i="157"/>
  <c r="H274" i="157"/>
  <c r="H282" i="157"/>
  <c r="H275" i="157"/>
  <c r="H286" i="157"/>
  <c r="H285" i="157"/>
  <c r="H281" i="157"/>
  <c r="H287" i="157"/>
  <c r="H431" i="157"/>
  <c r="H448" i="157"/>
  <c r="H456" i="157"/>
  <c r="H451" i="157"/>
  <c r="H454" i="157"/>
  <c r="H464" i="157"/>
  <c r="H443" i="157"/>
  <c r="H449" i="157"/>
  <c r="H435" i="157"/>
  <c r="H470" i="157"/>
  <c r="H430" i="157"/>
  <c r="H442" i="157"/>
  <c r="H462" i="157"/>
  <c r="H447" i="157"/>
  <c r="H469" i="157"/>
  <c r="H437" i="157"/>
  <c r="H433" i="157"/>
  <c r="H445" i="157"/>
  <c r="H439" i="157"/>
  <c r="H450" i="157"/>
  <c r="H459" i="157"/>
  <c r="H444" i="157"/>
  <c r="H452" i="157"/>
  <c r="H461" i="157"/>
  <c r="H434" i="157"/>
  <c r="H453" i="157"/>
  <c r="H465" i="157"/>
  <c r="H466" i="157"/>
  <c r="H458" i="157"/>
  <c r="H440" i="157"/>
  <c r="H467" i="157"/>
  <c r="H436" i="157"/>
  <c r="H463" i="157"/>
  <c r="H457" i="157"/>
  <c r="H460" i="157"/>
  <c r="H441" i="157"/>
  <c r="H446" i="157"/>
  <c r="H455" i="157"/>
  <c r="H438" i="157"/>
  <c r="H244" i="157"/>
  <c r="H245" i="157"/>
  <c r="AH68" i="149"/>
  <c r="H294" i="157"/>
  <c r="AH74" i="149"/>
  <c r="H323" i="157"/>
  <c r="H413" i="157" s="1"/>
  <c r="H107" i="157"/>
  <c r="H246" i="157" l="1"/>
  <c r="D294" i="157"/>
  <c r="H384" i="157"/>
  <c r="D384" i="157" s="1"/>
  <c r="AD68" i="149"/>
  <c r="AH71" i="149"/>
  <c r="AD74" i="149"/>
  <c r="AH77" i="149"/>
  <c r="AH65" i="149"/>
  <c r="H7" i="157"/>
  <c r="H11" i="157" s="1"/>
  <c r="H9" i="157" s="1"/>
  <c r="H291" i="157"/>
  <c r="H471" i="157"/>
  <c r="H472" i="157"/>
  <c r="H473" i="157" s="1"/>
  <c r="D387" i="157"/>
  <c r="H336" i="157"/>
  <c r="D297" i="157"/>
  <c r="H426" i="157" l="1"/>
  <c r="H53" i="157" s="1"/>
  <c r="H73" i="157" s="1"/>
  <c r="I33" i="157" s="1"/>
  <c r="AD77" i="149"/>
  <c r="AH76" i="149"/>
  <c r="AD76" i="149" s="1"/>
  <c r="AD71" i="149"/>
  <c r="AH70" i="149"/>
  <c r="AD70" i="149" s="1"/>
  <c r="AH64" i="149"/>
  <c r="H40" i="157" l="1"/>
  <c r="H42" i="157" s="1"/>
  <c r="H49" i="157"/>
  <c r="H69" i="157" s="1"/>
  <c r="I29" i="157" s="1"/>
  <c r="I89" i="157" s="1"/>
  <c r="H46" i="157"/>
  <c r="H66" i="157" s="1"/>
  <c r="H67" i="157" s="1"/>
  <c r="I26" i="157"/>
  <c r="I84" i="157" s="1"/>
  <c r="I25" i="157"/>
  <c r="I96" i="157" s="1"/>
  <c r="H71" i="157" l="1"/>
  <c r="H47" i="157"/>
  <c r="H51" i="157" s="1"/>
  <c r="H56" i="157" s="1"/>
  <c r="H60" i="157"/>
  <c r="I20" i="157" s="1"/>
  <c r="I22" i="157" s="1"/>
  <c r="I85" i="157"/>
  <c r="I87" i="157" s="1"/>
  <c r="I91" i="157" s="1"/>
  <c r="I98" i="157"/>
  <c r="I99" i="157" s="1"/>
  <c r="I101" i="157" s="1"/>
  <c r="I103" i="157"/>
  <c r="I27" i="157"/>
  <c r="I31" i="157" s="1"/>
  <c r="I65" i="157"/>
  <c r="H72" i="157"/>
  <c r="H62" i="157" l="1"/>
  <c r="I105" i="157"/>
  <c r="H76" i="157"/>
  <c r="I32" i="157"/>
  <c r="H477" i="157"/>
  <c r="I156" i="157" s="1"/>
  <c r="H481" i="157"/>
  <c r="I160" i="157" s="1"/>
  <c r="H485" i="157"/>
  <c r="I164" i="157" s="1"/>
  <c r="H490" i="157"/>
  <c r="I169" i="157" s="1"/>
  <c r="H494" i="157"/>
  <c r="I173" i="157" s="1"/>
  <c r="H498" i="157"/>
  <c r="I177" i="157" s="1"/>
  <c r="H478" i="157"/>
  <c r="I157" i="157" s="1"/>
  <c r="H482" i="157"/>
  <c r="I161" i="157" s="1"/>
  <c r="H487" i="157"/>
  <c r="I166" i="157" s="1"/>
  <c r="H491" i="157"/>
  <c r="I170" i="157" s="1"/>
  <c r="H495" i="157"/>
  <c r="I174" i="157" s="1"/>
  <c r="H499" i="157"/>
  <c r="I178" i="157" s="1"/>
  <c r="H479" i="157"/>
  <c r="I158" i="157" s="1"/>
  <c r="H483" i="157"/>
  <c r="I162" i="157" s="1"/>
  <c r="H488" i="157"/>
  <c r="I167" i="157" s="1"/>
  <c r="H492" i="157"/>
  <c r="I171" i="157" s="1"/>
  <c r="H496" i="157"/>
  <c r="I175" i="157" s="1"/>
  <c r="H500" i="157"/>
  <c r="I179" i="157" s="1"/>
  <c r="H476" i="157"/>
  <c r="H480" i="157"/>
  <c r="I159" i="157" s="1"/>
  <c r="H484" i="157"/>
  <c r="I163" i="157" s="1"/>
  <c r="H489" i="157"/>
  <c r="I168" i="157" s="1"/>
  <c r="H493" i="157"/>
  <c r="I172" i="157" s="1"/>
  <c r="H497" i="157"/>
  <c r="I176" i="157" s="1"/>
  <c r="H501" i="157"/>
  <c r="I180" i="157" s="1"/>
  <c r="H502" i="157"/>
  <c r="I181" i="157" s="1"/>
  <c r="H505" i="157"/>
  <c r="I184" i="157" s="1"/>
  <c r="H509" i="157"/>
  <c r="I188" i="157" s="1"/>
  <c r="H513" i="157"/>
  <c r="I192" i="157" s="1"/>
  <c r="H517" i="157"/>
  <c r="I196" i="157" s="1"/>
  <c r="H486" i="157"/>
  <c r="I165" i="157" s="1"/>
  <c r="H506" i="157"/>
  <c r="I185" i="157" s="1"/>
  <c r="H510" i="157"/>
  <c r="I189" i="157" s="1"/>
  <c r="H514" i="157"/>
  <c r="I193" i="157" s="1"/>
  <c r="H503" i="157"/>
  <c r="I182" i="157" s="1"/>
  <c r="H507" i="157"/>
  <c r="I186" i="157" s="1"/>
  <c r="H511" i="157"/>
  <c r="I190" i="157" s="1"/>
  <c r="H515" i="157"/>
  <c r="I194" i="157" s="1"/>
  <c r="H504" i="157"/>
  <c r="I183" i="157" s="1"/>
  <c r="H508" i="157"/>
  <c r="I187" i="157" s="1"/>
  <c r="H512" i="157"/>
  <c r="I191" i="157" s="1"/>
  <c r="H516" i="157"/>
  <c r="I195" i="157" s="1"/>
  <c r="I8" i="157" l="1"/>
  <c r="I10" i="157" s="1"/>
  <c r="I375" i="157"/>
  <c r="I343" i="157"/>
  <c r="H519" i="157"/>
  <c r="I92" i="157"/>
  <c r="I155" i="157"/>
  <c r="H518" i="157"/>
  <c r="I36" i="157"/>
  <c r="I14" i="157" l="1"/>
  <c r="I16" i="157" s="1"/>
  <c r="H520" i="157"/>
  <c r="I198" i="157"/>
  <c r="I93" i="157"/>
  <c r="I106" i="157"/>
  <c r="I107" i="157" s="1"/>
  <c r="I381" i="157"/>
  <c r="I52" i="157" s="1"/>
  <c r="I197" i="157"/>
  <c r="I223" i="157" l="1"/>
  <c r="I234" i="157"/>
  <c r="I225" i="157"/>
  <c r="I211" i="157"/>
  <c r="I226" i="157"/>
  <c r="I203" i="157"/>
  <c r="I219" i="157"/>
  <c r="I208" i="157"/>
  <c r="I216" i="157"/>
  <c r="I232" i="157"/>
  <c r="I217" i="157"/>
  <c r="I209" i="157"/>
  <c r="I212" i="157"/>
  <c r="I218" i="157"/>
  <c r="I230" i="157"/>
  <c r="I207" i="157"/>
  <c r="I239" i="157"/>
  <c r="I243" i="157"/>
  <c r="I236" i="157"/>
  <c r="I237" i="157"/>
  <c r="I241" i="157"/>
  <c r="I214" i="157"/>
  <c r="I204" i="157"/>
  <c r="I238" i="157"/>
  <c r="I224" i="157"/>
  <c r="I215" i="157"/>
  <c r="I210" i="157"/>
  <c r="I233" i="157"/>
  <c r="I229" i="157"/>
  <c r="I456" i="157" s="1"/>
  <c r="I242" i="157"/>
  <c r="I469" i="157" s="1"/>
  <c r="I227" i="157"/>
  <c r="I205" i="157"/>
  <c r="I235" i="157"/>
  <c r="I231" i="157"/>
  <c r="I240" i="157"/>
  <c r="I222" i="157"/>
  <c r="I220" i="157"/>
  <c r="I206" i="157"/>
  <c r="I433" i="157" s="1"/>
  <c r="I221" i="157"/>
  <c r="I228" i="157"/>
  <c r="I213" i="157"/>
  <c r="I202" i="157"/>
  <c r="I199" i="157"/>
  <c r="I50" i="157"/>
  <c r="I254" i="157" l="1"/>
  <c r="I262" i="157"/>
  <c r="I255" i="157"/>
  <c r="I263" i="157"/>
  <c r="I251" i="157"/>
  <c r="I259" i="157"/>
  <c r="I253" i="157"/>
  <c r="I298" i="157" s="1"/>
  <c r="I388" i="157" s="1"/>
  <c r="I261" i="157"/>
  <c r="I249" i="157"/>
  <c r="I258" i="157"/>
  <c r="I267" i="157"/>
  <c r="I260" i="157"/>
  <c r="I268" i="157"/>
  <c r="I264" i="157"/>
  <c r="I269" i="157"/>
  <c r="I257" i="157"/>
  <c r="I250" i="157"/>
  <c r="I252" i="157"/>
  <c r="I275" i="157"/>
  <c r="I283" i="157"/>
  <c r="I265" i="157"/>
  <c r="I266" i="157"/>
  <c r="I276" i="157"/>
  <c r="I284" i="157"/>
  <c r="I256" i="157"/>
  <c r="I273" i="157"/>
  <c r="I277" i="157"/>
  <c r="I278" i="157"/>
  <c r="I271" i="157"/>
  <c r="I279" i="157"/>
  <c r="I287" i="157"/>
  <c r="I270" i="157"/>
  <c r="I272" i="157"/>
  <c r="I288" i="157"/>
  <c r="I289" i="157"/>
  <c r="I290" i="157"/>
  <c r="I274" i="157"/>
  <c r="I282" i="157"/>
  <c r="I280" i="157"/>
  <c r="I285" i="157"/>
  <c r="I281" i="157"/>
  <c r="I286" i="157"/>
  <c r="I449" i="157"/>
  <c r="I458" i="157"/>
  <c r="I470" i="157"/>
  <c r="I442" i="157"/>
  <c r="I462" i="157"/>
  <c r="I465" i="157"/>
  <c r="I431" i="157"/>
  <c r="I461" i="157"/>
  <c r="I451" i="157"/>
  <c r="I450" i="157"/>
  <c r="I435" i="157"/>
  <c r="I459" i="157"/>
  <c r="I440" i="157"/>
  <c r="I443" i="157"/>
  <c r="I432" i="157"/>
  <c r="I434" i="157"/>
  <c r="I445" i="157"/>
  <c r="I466" i="157"/>
  <c r="I447" i="157"/>
  <c r="I468" i="157"/>
  <c r="I439" i="157"/>
  <c r="I441" i="157"/>
  <c r="I460" i="157"/>
  <c r="I464" i="157"/>
  <c r="I436" i="157"/>
  <c r="I438" i="157"/>
  <c r="I437" i="157"/>
  <c r="I463" i="157"/>
  <c r="I444" i="157"/>
  <c r="I452" i="157"/>
  <c r="I455" i="157"/>
  <c r="I448" i="157"/>
  <c r="I430" i="157"/>
  <c r="I453" i="157"/>
  <c r="I446" i="157"/>
  <c r="I429" i="157"/>
  <c r="I467" i="157"/>
  <c r="I454" i="157"/>
  <c r="I457" i="157"/>
  <c r="I245" i="157"/>
  <c r="I244" i="157"/>
  <c r="I70" i="157"/>
  <c r="J30" i="157" s="1"/>
  <c r="J90" i="157" s="1"/>
  <c r="J104" i="157" s="1"/>
  <c r="I246" i="157" l="1"/>
  <c r="I7" i="157"/>
  <c r="I11" i="157" s="1"/>
  <c r="I9" i="157" s="1"/>
  <c r="I330" i="157"/>
  <c r="I420" i="157" s="1"/>
  <c r="I426" i="157" s="1"/>
  <c r="I46" i="157" s="1"/>
  <c r="I291" i="157"/>
  <c r="I336" i="157" l="1"/>
  <c r="I471" i="157"/>
  <c r="I472" i="157"/>
  <c r="I473" i="157" s="1"/>
  <c r="I66" i="157"/>
  <c r="I49" i="157"/>
  <c r="I40" i="157"/>
  <c r="I53" i="157"/>
  <c r="I73" i="157" s="1"/>
  <c r="I47" i="157" l="1"/>
  <c r="I51" i="157" s="1"/>
  <c r="J33" i="157"/>
  <c r="J26" i="157"/>
  <c r="J84" i="157" s="1"/>
  <c r="I67" i="157"/>
  <c r="I42" i="157"/>
  <c r="I60" i="157"/>
  <c r="I69" i="157"/>
  <c r="J85" i="157" l="1"/>
  <c r="J87" i="157" s="1"/>
  <c r="J98" i="157"/>
  <c r="I71" i="157"/>
  <c r="J25" i="157"/>
  <c r="J96" i="157" s="1"/>
  <c r="J29" i="157"/>
  <c r="J89" i="157" s="1"/>
  <c r="J20" i="157"/>
  <c r="I62" i="157"/>
  <c r="J91" i="157" l="1"/>
  <c r="J99" i="157"/>
  <c r="J101" i="157" s="1"/>
  <c r="J103" i="157"/>
  <c r="J27" i="157"/>
  <c r="J31" i="157" s="1"/>
  <c r="J65" i="157"/>
  <c r="I72" i="157"/>
  <c r="I56" i="157"/>
  <c r="J22" i="157"/>
  <c r="J105" i="157" l="1"/>
  <c r="J32" i="157"/>
  <c r="I476" i="157"/>
  <c r="I480" i="157"/>
  <c r="J159" i="157" s="1"/>
  <c r="I484" i="157"/>
  <c r="J163" i="157" s="1"/>
  <c r="I489" i="157"/>
  <c r="J168" i="157" s="1"/>
  <c r="I493" i="157"/>
  <c r="J172" i="157" s="1"/>
  <c r="I497" i="157"/>
  <c r="J176" i="157" s="1"/>
  <c r="I501" i="157"/>
  <c r="J180" i="157" s="1"/>
  <c r="I477" i="157"/>
  <c r="J156" i="157" s="1"/>
  <c r="I481" i="157"/>
  <c r="J160" i="157" s="1"/>
  <c r="I485" i="157"/>
  <c r="J164" i="157" s="1"/>
  <c r="I490" i="157"/>
  <c r="J169" i="157" s="1"/>
  <c r="I494" i="157"/>
  <c r="J173" i="157" s="1"/>
  <c r="I498" i="157"/>
  <c r="J177" i="157" s="1"/>
  <c r="I478" i="157"/>
  <c r="J157" i="157" s="1"/>
  <c r="I482" i="157"/>
  <c r="J161" i="157" s="1"/>
  <c r="I487" i="157"/>
  <c r="J166" i="157" s="1"/>
  <c r="I491" i="157"/>
  <c r="J170" i="157" s="1"/>
  <c r="I495" i="157"/>
  <c r="J174" i="157" s="1"/>
  <c r="I499" i="157"/>
  <c r="J178" i="157" s="1"/>
  <c r="I479" i="157"/>
  <c r="J158" i="157" s="1"/>
  <c r="I483" i="157"/>
  <c r="J162" i="157" s="1"/>
  <c r="I488" i="157"/>
  <c r="J167" i="157" s="1"/>
  <c r="I492" i="157"/>
  <c r="J171" i="157" s="1"/>
  <c r="I496" i="157"/>
  <c r="J175" i="157" s="1"/>
  <c r="I500" i="157"/>
  <c r="J179" i="157" s="1"/>
  <c r="I502" i="157"/>
  <c r="J181" i="157" s="1"/>
  <c r="I505" i="157"/>
  <c r="J184" i="157" s="1"/>
  <c r="I509" i="157"/>
  <c r="J188" i="157" s="1"/>
  <c r="I513" i="157"/>
  <c r="J192" i="157" s="1"/>
  <c r="I517" i="157"/>
  <c r="J196" i="157" s="1"/>
  <c r="I486" i="157"/>
  <c r="J165" i="157" s="1"/>
  <c r="I506" i="157"/>
  <c r="J185" i="157" s="1"/>
  <c r="I510" i="157"/>
  <c r="J189" i="157" s="1"/>
  <c r="I514" i="157"/>
  <c r="J193" i="157" s="1"/>
  <c r="I503" i="157"/>
  <c r="J182" i="157" s="1"/>
  <c r="I507" i="157"/>
  <c r="J186" i="157" s="1"/>
  <c r="I511" i="157"/>
  <c r="J190" i="157" s="1"/>
  <c r="I515" i="157"/>
  <c r="J194" i="157" s="1"/>
  <c r="I504" i="157"/>
  <c r="J183" i="157" s="1"/>
  <c r="I508" i="157"/>
  <c r="J187" i="157" s="1"/>
  <c r="I512" i="157"/>
  <c r="J191" i="157" s="1"/>
  <c r="I516" i="157"/>
  <c r="J195" i="157" s="1"/>
  <c r="I76" i="157"/>
  <c r="J373" i="157" l="1"/>
  <c r="J8" i="157"/>
  <c r="J10" i="157" s="1"/>
  <c r="J344" i="157"/>
  <c r="I519" i="157"/>
  <c r="J92" i="157"/>
  <c r="J155" i="157"/>
  <c r="I518" i="157"/>
  <c r="J36" i="157"/>
  <c r="J14" i="157" l="1"/>
  <c r="J16" i="157" s="1"/>
  <c r="I520" i="157"/>
  <c r="J198" i="157"/>
  <c r="J93" i="157"/>
  <c r="J106" i="157"/>
  <c r="J107" i="157" s="1"/>
  <c r="J381" i="157"/>
  <c r="J52" i="157" s="1"/>
  <c r="J197" i="157"/>
  <c r="J243" i="157" l="1"/>
  <c r="J204" i="157"/>
  <c r="J239" i="157"/>
  <c r="J207" i="157"/>
  <c r="J242" i="157"/>
  <c r="J218" i="157"/>
  <c r="J219" i="157"/>
  <c r="J232" i="157"/>
  <c r="J208" i="157"/>
  <c r="J233" i="157"/>
  <c r="J235" i="157"/>
  <c r="J222" i="157"/>
  <c r="J227" i="157"/>
  <c r="J231" i="157"/>
  <c r="J229" i="157"/>
  <c r="J238" i="157"/>
  <c r="J225" i="157"/>
  <c r="J240" i="157"/>
  <c r="J228" i="157"/>
  <c r="J203" i="157"/>
  <c r="J217" i="157"/>
  <c r="J216" i="157"/>
  <c r="J211" i="157"/>
  <c r="J206" i="157"/>
  <c r="J223" i="157"/>
  <c r="J234" i="157"/>
  <c r="J210" i="157"/>
  <c r="J226" i="157"/>
  <c r="J237" i="157"/>
  <c r="J209" i="157"/>
  <c r="J221" i="157"/>
  <c r="J220" i="157"/>
  <c r="J215" i="157"/>
  <c r="J213" i="157"/>
  <c r="J224" i="157"/>
  <c r="J230" i="157"/>
  <c r="J241" i="157"/>
  <c r="J214" i="157"/>
  <c r="J236" i="157"/>
  <c r="J205" i="157"/>
  <c r="J212" i="157"/>
  <c r="J202" i="157"/>
  <c r="J199" i="157"/>
  <c r="J50" i="157"/>
  <c r="J454" i="157" l="1"/>
  <c r="J434" i="157"/>
  <c r="J445" i="157"/>
  <c r="J464" i="157"/>
  <c r="J253" i="157"/>
  <c r="J261" i="157"/>
  <c r="J254" i="157"/>
  <c r="J262" i="157"/>
  <c r="J250" i="157"/>
  <c r="J258" i="157"/>
  <c r="J252" i="157"/>
  <c r="J260" i="157"/>
  <c r="J265" i="157"/>
  <c r="J266" i="157"/>
  <c r="J249" i="157"/>
  <c r="J251" i="157"/>
  <c r="J267" i="157"/>
  <c r="J255" i="157"/>
  <c r="J268" i="157"/>
  <c r="J264" i="157"/>
  <c r="J269" i="157"/>
  <c r="J257" i="157"/>
  <c r="J259" i="157"/>
  <c r="J274" i="157"/>
  <c r="J282" i="157"/>
  <c r="J275" i="157"/>
  <c r="J283" i="157"/>
  <c r="J276" i="157"/>
  <c r="J256" i="157"/>
  <c r="J273" i="157"/>
  <c r="J277" i="157"/>
  <c r="J278" i="157"/>
  <c r="J271" i="157"/>
  <c r="J279" i="157"/>
  <c r="J263" i="157"/>
  <c r="J281" i="157"/>
  <c r="J286" i="157"/>
  <c r="J287" i="157"/>
  <c r="J270" i="157"/>
  <c r="J272" i="157"/>
  <c r="J288" i="157"/>
  <c r="J289" i="157"/>
  <c r="J290" i="157"/>
  <c r="J280" i="157"/>
  <c r="J284" i="157"/>
  <c r="J285" i="157"/>
  <c r="J7" i="157" s="1"/>
  <c r="J433" i="157"/>
  <c r="J444" i="157"/>
  <c r="J468" i="157"/>
  <c r="J451" i="157"/>
  <c r="J470" i="157"/>
  <c r="J459" i="157"/>
  <c r="J467" i="157"/>
  <c r="J431" i="157"/>
  <c r="J442" i="157"/>
  <c r="J452" i="157"/>
  <c r="J435" i="157"/>
  <c r="J461" i="157"/>
  <c r="J460" i="157"/>
  <c r="J439" i="157"/>
  <c r="J450" i="157"/>
  <c r="J447" i="157"/>
  <c r="J448" i="157"/>
  <c r="J455" i="157"/>
  <c r="J456" i="157"/>
  <c r="J446" i="157"/>
  <c r="J440" i="157"/>
  <c r="J463" i="157"/>
  <c r="J441" i="157"/>
  <c r="J436" i="157"/>
  <c r="J443" i="157"/>
  <c r="J458" i="157"/>
  <c r="J432" i="157"/>
  <c r="J453" i="157"/>
  <c r="J449" i="157"/>
  <c r="J437" i="157"/>
  <c r="J466" i="157"/>
  <c r="J465" i="157"/>
  <c r="J438" i="157"/>
  <c r="J430" i="157"/>
  <c r="J462" i="157"/>
  <c r="J429" i="157"/>
  <c r="J457" i="157"/>
  <c r="J469" i="157"/>
  <c r="J245" i="157"/>
  <c r="J244" i="157"/>
  <c r="J299" i="157"/>
  <c r="J389" i="157" s="1"/>
  <c r="J328" i="157"/>
  <c r="J418" i="157" s="1"/>
  <c r="J70" i="157"/>
  <c r="K30" i="157" s="1"/>
  <c r="K90" i="157" s="1"/>
  <c r="K104" i="157" s="1"/>
  <c r="J246" i="157" l="1"/>
  <c r="J291" i="157"/>
  <c r="J426" i="157"/>
  <c r="J46" i="157" s="1"/>
  <c r="J11" i="157"/>
  <c r="J9" i="157" s="1"/>
  <c r="J336" i="157" l="1"/>
  <c r="J471" i="157"/>
  <c r="J472" i="157"/>
  <c r="J66" i="157"/>
  <c r="J49" i="157"/>
  <c r="J40" i="157"/>
  <c r="J53" i="157"/>
  <c r="J73" i="157" s="1"/>
  <c r="J473" i="157" l="1"/>
  <c r="J47" i="157"/>
  <c r="J51" i="157" s="1"/>
  <c r="K33" i="157"/>
  <c r="K26" i="157"/>
  <c r="K84" i="157" s="1"/>
  <c r="J67" i="157"/>
  <c r="J42" i="157"/>
  <c r="J60" i="157"/>
  <c r="J69" i="157"/>
  <c r="K85" i="157" l="1"/>
  <c r="K87" i="157" s="1"/>
  <c r="K98" i="157"/>
  <c r="J71" i="157"/>
  <c r="K25" i="157"/>
  <c r="K96" i="157" s="1"/>
  <c r="J72" i="157"/>
  <c r="K29" i="157"/>
  <c r="K89" i="157" s="1"/>
  <c r="K20" i="157"/>
  <c r="J62" i="157"/>
  <c r="K91" i="157" l="1"/>
  <c r="K99" i="157"/>
  <c r="K101" i="157" s="1"/>
  <c r="K103" i="157"/>
  <c r="K27" i="157"/>
  <c r="K31" i="157" s="1"/>
  <c r="K65" i="157"/>
  <c r="K32" i="157"/>
  <c r="J476" i="157"/>
  <c r="J480" i="157"/>
  <c r="K159" i="157" s="1"/>
  <c r="J484" i="157"/>
  <c r="K163" i="157" s="1"/>
  <c r="J489" i="157"/>
  <c r="K168" i="157" s="1"/>
  <c r="J493" i="157"/>
  <c r="K172" i="157" s="1"/>
  <c r="J497" i="157"/>
  <c r="K176" i="157" s="1"/>
  <c r="J501" i="157"/>
  <c r="K180" i="157" s="1"/>
  <c r="J477" i="157"/>
  <c r="K156" i="157" s="1"/>
  <c r="J481" i="157"/>
  <c r="K160" i="157" s="1"/>
  <c r="J485" i="157"/>
  <c r="K164" i="157" s="1"/>
  <c r="J490" i="157"/>
  <c r="K169" i="157" s="1"/>
  <c r="J494" i="157"/>
  <c r="K173" i="157" s="1"/>
  <c r="J498" i="157"/>
  <c r="K177" i="157" s="1"/>
  <c r="J478" i="157"/>
  <c r="K157" i="157" s="1"/>
  <c r="J482" i="157"/>
  <c r="K161" i="157" s="1"/>
  <c r="J487" i="157"/>
  <c r="K166" i="157" s="1"/>
  <c r="J491" i="157"/>
  <c r="K170" i="157" s="1"/>
  <c r="J495" i="157"/>
  <c r="K174" i="157" s="1"/>
  <c r="J499" i="157"/>
  <c r="K178" i="157" s="1"/>
  <c r="J479" i="157"/>
  <c r="K158" i="157" s="1"/>
  <c r="J483" i="157"/>
  <c r="K162" i="157" s="1"/>
  <c r="J488" i="157"/>
  <c r="K167" i="157" s="1"/>
  <c r="J492" i="157"/>
  <c r="K171" i="157" s="1"/>
  <c r="J496" i="157"/>
  <c r="K175" i="157" s="1"/>
  <c r="J500" i="157"/>
  <c r="K179" i="157" s="1"/>
  <c r="J504" i="157"/>
  <c r="K183" i="157" s="1"/>
  <c r="J508" i="157"/>
  <c r="K187" i="157" s="1"/>
  <c r="J512" i="157"/>
  <c r="K191" i="157" s="1"/>
  <c r="J516" i="157"/>
  <c r="K195" i="157" s="1"/>
  <c r="J502" i="157"/>
  <c r="K181" i="157" s="1"/>
  <c r="J505" i="157"/>
  <c r="K184" i="157" s="1"/>
  <c r="J509" i="157"/>
  <c r="K188" i="157" s="1"/>
  <c r="J513" i="157"/>
  <c r="K192" i="157" s="1"/>
  <c r="J517" i="157"/>
  <c r="K196" i="157" s="1"/>
  <c r="J486" i="157"/>
  <c r="K165" i="157" s="1"/>
  <c r="J506" i="157"/>
  <c r="K185" i="157" s="1"/>
  <c r="J510" i="157"/>
  <c r="K189" i="157" s="1"/>
  <c r="J514" i="157"/>
  <c r="K193" i="157" s="1"/>
  <c r="J503" i="157"/>
  <c r="K182" i="157" s="1"/>
  <c r="J507" i="157"/>
  <c r="K186" i="157" s="1"/>
  <c r="J511" i="157"/>
  <c r="K190" i="157" s="1"/>
  <c r="J515" i="157"/>
  <c r="K194" i="157" s="1"/>
  <c r="K22" i="157"/>
  <c r="J76" i="157"/>
  <c r="J56" i="157"/>
  <c r="K8" i="157" l="1"/>
  <c r="K10" i="157" s="1"/>
  <c r="K362" i="157"/>
  <c r="K345" i="157"/>
  <c r="J519" i="157"/>
  <c r="K105" i="157"/>
  <c r="K92" i="157"/>
  <c r="K36" i="157"/>
  <c r="K155" i="157"/>
  <c r="J518" i="157"/>
  <c r="K14" i="157" l="1"/>
  <c r="K16" i="157" s="1"/>
  <c r="J520" i="157"/>
  <c r="K198" i="157"/>
  <c r="K93" i="157"/>
  <c r="K106" i="157"/>
  <c r="K107" i="157" s="1"/>
  <c r="K197" i="157"/>
  <c r="D345" i="157"/>
  <c r="K381" i="157"/>
  <c r="K52" i="157" s="1"/>
  <c r="K211" i="157" l="1"/>
  <c r="K230" i="157"/>
  <c r="K228" i="157"/>
  <c r="K240" i="157"/>
  <c r="K243" i="157"/>
  <c r="K225" i="157"/>
  <c r="K224" i="157"/>
  <c r="K204" i="157"/>
  <c r="K241" i="157"/>
  <c r="K221" i="157"/>
  <c r="K219" i="157"/>
  <c r="K236" i="157"/>
  <c r="K226" i="157"/>
  <c r="K237" i="157"/>
  <c r="K205" i="157"/>
  <c r="K212" i="157"/>
  <c r="K207" i="157"/>
  <c r="K215" i="157"/>
  <c r="K233" i="157"/>
  <c r="K239" i="157"/>
  <c r="K242" i="157"/>
  <c r="K223" i="157"/>
  <c r="K217" i="157"/>
  <c r="K216" i="157"/>
  <c r="K238" i="157"/>
  <c r="K235" i="157"/>
  <c r="K218" i="157"/>
  <c r="K213" i="157"/>
  <c r="K222" i="157"/>
  <c r="K209" i="157"/>
  <c r="K232" i="157"/>
  <c r="K208" i="157"/>
  <c r="K435" i="157" s="1"/>
  <c r="K210" i="157"/>
  <c r="K203" i="157"/>
  <c r="K214" i="157"/>
  <c r="K231" i="157"/>
  <c r="K234" i="157"/>
  <c r="K229" i="157"/>
  <c r="K206" i="157"/>
  <c r="K220" i="157"/>
  <c r="K227" i="157"/>
  <c r="K202" i="157"/>
  <c r="K199" i="157"/>
  <c r="K50" i="157"/>
  <c r="K70" i="157" s="1"/>
  <c r="L30" i="157" s="1"/>
  <c r="L90" i="157" s="1"/>
  <c r="L104" i="157" s="1"/>
  <c r="K434" i="157" l="1"/>
  <c r="K439" i="157"/>
  <c r="K252" i="157"/>
  <c r="K260" i="157"/>
  <c r="K253" i="157"/>
  <c r="K261" i="157"/>
  <c r="K249" i="157"/>
  <c r="K257" i="157"/>
  <c r="K265" i="157"/>
  <c r="K251" i="157"/>
  <c r="K259" i="157"/>
  <c r="K256" i="157"/>
  <c r="K273" i="157"/>
  <c r="K258" i="157"/>
  <c r="K266" i="157"/>
  <c r="K262" i="157"/>
  <c r="K267" i="157"/>
  <c r="K255" i="157"/>
  <c r="K300" i="157" s="1"/>
  <c r="K390" i="157" s="1"/>
  <c r="K268" i="157"/>
  <c r="K264" i="157"/>
  <c r="K269" i="157"/>
  <c r="K250" i="157"/>
  <c r="K270" i="157"/>
  <c r="K254" i="157"/>
  <c r="K272" i="157"/>
  <c r="K281" i="157"/>
  <c r="K274" i="157"/>
  <c r="K282" i="157"/>
  <c r="K275" i="157"/>
  <c r="K276" i="157"/>
  <c r="K277" i="157"/>
  <c r="K278" i="157"/>
  <c r="K263" i="157"/>
  <c r="K285" i="157"/>
  <c r="K271" i="157"/>
  <c r="K283" i="157"/>
  <c r="K286" i="157"/>
  <c r="K287" i="157"/>
  <c r="K288" i="157"/>
  <c r="K289" i="157"/>
  <c r="K290" i="157"/>
  <c r="K279" i="157"/>
  <c r="K280" i="157"/>
  <c r="K284" i="157"/>
  <c r="K447" i="157"/>
  <c r="K468" i="157"/>
  <c r="K470" i="157"/>
  <c r="K456" i="157"/>
  <c r="K443" i="157"/>
  <c r="K459" i="157"/>
  <c r="K433" i="157"/>
  <c r="K448" i="157"/>
  <c r="K441" i="157"/>
  <c r="K450" i="157"/>
  <c r="K442" i="157"/>
  <c r="K457" i="157"/>
  <c r="K458" i="157"/>
  <c r="K454" i="157"/>
  <c r="K438" i="157"/>
  <c r="K444" i="157"/>
  <c r="K432" i="157"/>
  <c r="K451" i="157"/>
  <c r="K464" i="157"/>
  <c r="K455" i="157"/>
  <c r="K436" i="157"/>
  <c r="K461" i="157"/>
  <c r="K469" i="157"/>
  <c r="K453" i="157"/>
  <c r="K440" i="157"/>
  <c r="K466" i="157"/>
  <c r="K467" i="157"/>
  <c r="K445" i="157"/>
  <c r="K460" i="157"/>
  <c r="K446" i="157"/>
  <c r="K431" i="157"/>
  <c r="K463" i="157"/>
  <c r="K437" i="157"/>
  <c r="K449" i="157"/>
  <c r="K462" i="157"/>
  <c r="K452" i="157"/>
  <c r="K429" i="157"/>
  <c r="K430" i="157"/>
  <c r="K465" i="157"/>
  <c r="K244" i="157"/>
  <c r="K245" i="157"/>
  <c r="K317" i="157"/>
  <c r="K407" i="157" s="1"/>
  <c r="K7" i="157"/>
  <c r="K246" i="157" l="1"/>
  <c r="K336" i="157"/>
  <c r="K426" i="157"/>
  <c r="K46" i="157" s="1"/>
  <c r="K291" i="157"/>
  <c r="D300" i="157"/>
  <c r="K11" i="157"/>
  <c r="K9" i="157" s="1"/>
  <c r="K471" i="157" l="1"/>
  <c r="K472" i="157"/>
  <c r="K66" i="157"/>
  <c r="D390" i="157"/>
  <c r="K49" i="157"/>
  <c r="K40" i="157"/>
  <c r="K53" i="157"/>
  <c r="K73" i="157" s="1"/>
  <c r="K473" i="157" l="1"/>
  <c r="K47" i="157"/>
  <c r="K51" i="157" s="1"/>
  <c r="L33" i="157"/>
  <c r="L26" i="157"/>
  <c r="L84" i="157" s="1"/>
  <c r="K67" i="157"/>
  <c r="K42" i="157"/>
  <c r="K60" i="157"/>
  <c r="K69" i="157"/>
  <c r="L85" i="157" l="1"/>
  <c r="L87" i="157" s="1"/>
  <c r="L98" i="157"/>
  <c r="K71" i="157"/>
  <c r="L25" i="157"/>
  <c r="L96" i="157" s="1"/>
  <c r="K72" i="157"/>
  <c r="L29" i="157"/>
  <c r="L89" i="157" s="1"/>
  <c r="L20" i="157"/>
  <c r="K62" i="157"/>
  <c r="L91" i="157" l="1"/>
  <c r="L99" i="157"/>
  <c r="L101" i="157" s="1"/>
  <c r="L103" i="157"/>
  <c r="L27" i="157"/>
  <c r="L31" i="157" s="1"/>
  <c r="L65" i="157"/>
  <c r="L32" i="157"/>
  <c r="K479" i="157"/>
  <c r="L158" i="157" s="1"/>
  <c r="K483" i="157"/>
  <c r="L162" i="157" s="1"/>
  <c r="K488" i="157"/>
  <c r="L167" i="157" s="1"/>
  <c r="K492" i="157"/>
  <c r="L171" i="157" s="1"/>
  <c r="K496" i="157"/>
  <c r="L175" i="157" s="1"/>
  <c r="K500" i="157"/>
  <c r="L179" i="157" s="1"/>
  <c r="K476" i="157"/>
  <c r="K480" i="157"/>
  <c r="L159" i="157" s="1"/>
  <c r="K484" i="157"/>
  <c r="L163" i="157" s="1"/>
  <c r="K489" i="157"/>
  <c r="L168" i="157" s="1"/>
  <c r="K493" i="157"/>
  <c r="L172" i="157" s="1"/>
  <c r="K497" i="157"/>
  <c r="L176" i="157" s="1"/>
  <c r="K501" i="157"/>
  <c r="L180" i="157" s="1"/>
  <c r="K477" i="157"/>
  <c r="L156" i="157" s="1"/>
  <c r="K481" i="157"/>
  <c r="L160" i="157" s="1"/>
  <c r="K485" i="157"/>
  <c r="L164" i="157" s="1"/>
  <c r="K490" i="157"/>
  <c r="L169" i="157" s="1"/>
  <c r="K494" i="157"/>
  <c r="L173" i="157" s="1"/>
  <c r="K498" i="157"/>
  <c r="L177" i="157" s="1"/>
  <c r="K478" i="157"/>
  <c r="L157" i="157" s="1"/>
  <c r="K482" i="157"/>
  <c r="L161" i="157" s="1"/>
  <c r="K487" i="157"/>
  <c r="L166" i="157" s="1"/>
  <c r="K491" i="157"/>
  <c r="L170" i="157" s="1"/>
  <c r="K495" i="157"/>
  <c r="L174" i="157" s="1"/>
  <c r="K499" i="157"/>
  <c r="L178" i="157" s="1"/>
  <c r="K504" i="157"/>
  <c r="L183" i="157" s="1"/>
  <c r="K508" i="157"/>
  <c r="L187" i="157" s="1"/>
  <c r="K512" i="157"/>
  <c r="L191" i="157" s="1"/>
  <c r="K516" i="157"/>
  <c r="L195" i="157" s="1"/>
  <c r="K502" i="157"/>
  <c r="L181" i="157" s="1"/>
  <c r="K505" i="157"/>
  <c r="L184" i="157" s="1"/>
  <c r="K509" i="157"/>
  <c r="L188" i="157" s="1"/>
  <c r="K513" i="157"/>
  <c r="L192" i="157" s="1"/>
  <c r="K517" i="157"/>
  <c r="L196" i="157" s="1"/>
  <c r="K486" i="157"/>
  <c r="L165" i="157" s="1"/>
  <c r="K506" i="157"/>
  <c r="L185" i="157" s="1"/>
  <c r="K510" i="157"/>
  <c r="L189" i="157" s="1"/>
  <c r="K514" i="157"/>
  <c r="L193" i="157" s="1"/>
  <c r="K503" i="157"/>
  <c r="L182" i="157" s="1"/>
  <c r="K507" i="157"/>
  <c r="L186" i="157" s="1"/>
  <c r="K511" i="157"/>
  <c r="L190" i="157" s="1"/>
  <c r="K515" i="157"/>
  <c r="L194" i="157" s="1"/>
  <c r="K76" i="157"/>
  <c r="L22" i="157"/>
  <c r="K56" i="157"/>
  <c r="L8" i="157" l="1"/>
  <c r="L10" i="157" s="1"/>
  <c r="L346" i="157"/>
  <c r="K519" i="157"/>
  <c r="L105" i="157"/>
  <c r="L92" i="157"/>
  <c r="L36" i="157"/>
  <c r="L155" i="157"/>
  <c r="K518" i="157"/>
  <c r="L14" i="157" l="1"/>
  <c r="L16" i="157" s="1"/>
  <c r="K520" i="157"/>
  <c r="L198" i="157"/>
  <c r="L93" i="157"/>
  <c r="L106" i="157"/>
  <c r="L107" i="157" s="1"/>
  <c r="D346" i="157"/>
  <c r="L381" i="157"/>
  <c r="L52" i="157" s="1"/>
  <c r="L197" i="157"/>
  <c r="L215" i="157" l="1"/>
  <c r="L210" i="157"/>
  <c r="L213" i="157"/>
  <c r="L208" i="157"/>
  <c r="L230" i="157"/>
  <c r="L219" i="157"/>
  <c r="L222" i="157"/>
  <c r="L239" i="157"/>
  <c r="L214" i="157"/>
  <c r="L233" i="157"/>
  <c r="L226" i="157"/>
  <c r="L232" i="157"/>
  <c r="L205" i="157"/>
  <c r="L243" i="157"/>
  <c r="L204" i="157"/>
  <c r="L206" i="157"/>
  <c r="L228" i="157"/>
  <c r="L224" i="157"/>
  <c r="L216" i="157"/>
  <c r="L229" i="157"/>
  <c r="L203" i="157"/>
  <c r="L235" i="157"/>
  <c r="L217" i="157"/>
  <c r="L241" i="157"/>
  <c r="L231" i="157"/>
  <c r="L242" i="157"/>
  <c r="L225" i="157"/>
  <c r="L234" i="157"/>
  <c r="L220" i="157"/>
  <c r="L236" i="157"/>
  <c r="L221" i="157"/>
  <c r="L207" i="157"/>
  <c r="L209" i="157"/>
  <c r="L436" i="157" s="1"/>
  <c r="L238" i="157"/>
  <c r="L227" i="157"/>
  <c r="L211" i="157"/>
  <c r="L212" i="157"/>
  <c r="L237" i="157"/>
  <c r="L223" i="157"/>
  <c r="L240" i="157"/>
  <c r="L218" i="157"/>
  <c r="L202" i="157"/>
  <c r="L199" i="157"/>
  <c r="L50" i="157"/>
  <c r="L70" i="157" s="1"/>
  <c r="M30" i="157" s="1"/>
  <c r="M90" i="157" s="1"/>
  <c r="M104" i="157" s="1"/>
  <c r="L251" i="157" l="1"/>
  <c r="L259" i="157"/>
  <c r="L252" i="157"/>
  <c r="L260" i="157"/>
  <c r="L256" i="157"/>
  <c r="L264" i="157"/>
  <c r="L249" i="157"/>
  <c r="L250" i="157"/>
  <c r="L258" i="157"/>
  <c r="L263" i="157"/>
  <c r="L272" i="157"/>
  <c r="L265" i="157"/>
  <c r="L253" i="157"/>
  <c r="L266" i="157"/>
  <c r="L262" i="157"/>
  <c r="L267" i="157"/>
  <c r="L255" i="157"/>
  <c r="L268" i="157"/>
  <c r="L257" i="157"/>
  <c r="L269" i="157"/>
  <c r="L270" i="157"/>
  <c r="L280" i="157"/>
  <c r="L254" i="157"/>
  <c r="L281" i="157"/>
  <c r="L274" i="157"/>
  <c r="L275" i="157"/>
  <c r="L283" i="157"/>
  <c r="L261" i="157"/>
  <c r="L273" i="157"/>
  <c r="L276" i="157"/>
  <c r="L277" i="157"/>
  <c r="L279" i="157"/>
  <c r="L284" i="157"/>
  <c r="L285" i="157"/>
  <c r="L271" i="157"/>
  <c r="L286" i="157"/>
  <c r="L287" i="157"/>
  <c r="L288" i="157"/>
  <c r="L278" i="157"/>
  <c r="L282" i="157"/>
  <c r="L289" i="157"/>
  <c r="L290" i="157"/>
  <c r="L467" i="157"/>
  <c r="L450" i="157"/>
  <c r="L439" i="157"/>
  <c r="L432" i="157"/>
  <c r="L457" i="157"/>
  <c r="L447" i="157"/>
  <c r="L438" i="157"/>
  <c r="L461" i="157"/>
  <c r="L456" i="157"/>
  <c r="L459" i="157"/>
  <c r="L435" i="157"/>
  <c r="L454" i="157"/>
  <c r="L452" i="157"/>
  <c r="L453" i="157"/>
  <c r="L440" i="157"/>
  <c r="L465" i="157"/>
  <c r="L460" i="157"/>
  <c r="L437" i="157"/>
  <c r="L458" i="157"/>
  <c r="L455" i="157"/>
  <c r="L441" i="157"/>
  <c r="L442" i="157"/>
  <c r="L434" i="157"/>
  <c r="L468" i="157"/>
  <c r="L433" i="157"/>
  <c r="L466" i="157"/>
  <c r="L448" i="157"/>
  <c r="L444" i="157"/>
  <c r="L431" i="157"/>
  <c r="L464" i="157"/>
  <c r="L463" i="157"/>
  <c r="L462" i="157"/>
  <c r="L470" i="157"/>
  <c r="L446" i="157"/>
  <c r="L443" i="157"/>
  <c r="L429" i="157"/>
  <c r="L451" i="157"/>
  <c r="L445" i="157"/>
  <c r="L430" i="157"/>
  <c r="L449" i="157"/>
  <c r="L469" i="157"/>
  <c r="L244" i="157"/>
  <c r="L245" i="157"/>
  <c r="L301" i="157"/>
  <c r="L391" i="157" s="1"/>
  <c r="L7" i="157"/>
  <c r="L246" i="157" l="1"/>
  <c r="L291" i="157"/>
  <c r="D301" i="157"/>
  <c r="L336" i="157"/>
  <c r="L11" i="157"/>
  <c r="L9" i="157" s="1"/>
  <c r="D391" i="157"/>
  <c r="L426" i="157"/>
  <c r="L46" i="157" s="1"/>
  <c r="L472" i="157" l="1"/>
  <c r="L471" i="157"/>
  <c r="L66" i="157"/>
  <c r="L49" i="157"/>
  <c r="L40" i="157"/>
  <c r="L47" i="157"/>
  <c r="L53" i="157"/>
  <c r="L73" i="157" s="1"/>
  <c r="L473" i="157" l="1"/>
  <c r="L51" i="157"/>
  <c r="M33" i="157"/>
  <c r="M26" i="157"/>
  <c r="M84" i="157" s="1"/>
  <c r="L67" i="157"/>
  <c r="L42" i="157"/>
  <c r="L60" i="157"/>
  <c r="L69" i="157"/>
  <c r="M85" i="157" l="1"/>
  <c r="M87" i="157" s="1"/>
  <c r="M98" i="157"/>
  <c r="L71" i="157"/>
  <c r="M25" i="157"/>
  <c r="M96" i="157" s="1"/>
  <c r="L72" i="157"/>
  <c r="M20" i="157"/>
  <c r="L62" i="157"/>
  <c r="M29" i="157"/>
  <c r="M89" i="157" s="1"/>
  <c r="M91" i="157" l="1"/>
  <c r="M99" i="157"/>
  <c r="M101" i="157" s="1"/>
  <c r="M103" i="157"/>
  <c r="M27" i="157"/>
  <c r="M31" i="157" s="1"/>
  <c r="M65" i="157"/>
  <c r="M32" i="157"/>
  <c r="L479" i="157"/>
  <c r="M158" i="157" s="1"/>
  <c r="L483" i="157"/>
  <c r="M162" i="157" s="1"/>
  <c r="L488" i="157"/>
  <c r="M167" i="157" s="1"/>
  <c r="L492" i="157"/>
  <c r="M171" i="157" s="1"/>
  <c r="L496" i="157"/>
  <c r="M175" i="157" s="1"/>
  <c r="L500" i="157"/>
  <c r="M179" i="157" s="1"/>
  <c r="L476" i="157"/>
  <c r="L480" i="157"/>
  <c r="M159" i="157" s="1"/>
  <c r="L484" i="157"/>
  <c r="M163" i="157" s="1"/>
  <c r="L489" i="157"/>
  <c r="M168" i="157" s="1"/>
  <c r="L493" i="157"/>
  <c r="M172" i="157" s="1"/>
  <c r="L497" i="157"/>
  <c r="M176" i="157" s="1"/>
  <c r="L501" i="157"/>
  <c r="M180" i="157" s="1"/>
  <c r="L477" i="157"/>
  <c r="M156" i="157" s="1"/>
  <c r="L481" i="157"/>
  <c r="M160" i="157" s="1"/>
  <c r="L485" i="157"/>
  <c r="M164" i="157" s="1"/>
  <c r="L490" i="157"/>
  <c r="M169" i="157" s="1"/>
  <c r="L494" i="157"/>
  <c r="M173" i="157" s="1"/>
  <c r="L498" i="157"/>
  <c r="M177" i="157" s="1"/>
  <c r="L478" i="157"/>
  <c r="M157" i="157" s="1"/>
  <c r="L482" i="157"/>
  <c r="M161" i="157" s="1"/>
  <c r="L487" i="157"/>
  <c r="M166" i="157" s="1"/>
  <c r="L491" i="157"/>
  <c r="M170" i="157" s="1"/>
  <c r="L495" i="157"/>
  <c r="M174" i="157" s="1"/>
  <c r="L499" i="157"/>
  <c r="M178" i="157" s="1"/>
  <c r="L503" i="157"/>
  <c r="M182" i="157" s="1"/>
  <c r="L507" i="157"/>
  <c r="M186" i="157" s="1"/>
  <c r="L511" i="157"/>
  <c r="M190" i="157" s="1"/>
  <c r="L515" i="157"/>
  <c r="M194" i="157" s="1"/>
  <c r="L504" i="157"/>
  <c r="M183" i="157" s="1"/>
  <c r="L508" i="157"/>
  <c r="M187" i="157" s="1"/>
  <c r="L512" i="157"/>
  <c r="M191" i="157" s="1"/>
  <c r="L516" i="157"/>
  <c r="M195" i="157" s="1"/>
  <c r="L502" i="157"/>
  <c r="M181" i="157" s="1"/>
  <c r="L505" i="157"/>
  <c r="M184" i="157" s="1"/>
  <c r="L509" i="157"/>
  <c r="M188" i="157" s="1"/>
  <c r="L513" i="157"/>
  <c r="M192" i="157" s="1"/>
  <c r="L517" i="157"/>
  <c r="M196" i="157" s="1"/>
  <c r="L486" i="157"/>
  <c r="M165" i="157" s="1"/>
  <c r="L506" i="157"/>
  <c r="M185" i="157" s="1"/>
  <c r="L510" i="157"/>
  <c r="M189" i="157" s="1"/>
  <c r="L514" i="157"/>
  <c r="M193" i="157" s="1"/>
  <c r="L56" i="157"/>
  <c r="L76" i="157"/>
  <c r="M22" i="157"/>
  <c r="M8" i="157" l="1"/>
  <c r="M10" i="157" s="1"/>
  <c r="M347" i="157"/>
  <c r="L519" i="157"/>
  <c r="M105" i="157"/>
  <c r="M92" i="157"/>
  <c r="M36" i="157"/>
  <c r="M155" i="157"/>
  <c r="L518" i="157"/>
  <c r="M14" i="157" l="1"/>
  <c r="M16" i="157" s="1"/>
  <c r="L520" i="157"/>
  <c r="M198" i="157"/>
  <c r="M93" i="157"/>
  <c r="M106" i="157"/>
  <c r="M107" i="157" s="1"/>
  <c r="M381" i="157"/>
  <c r="M52" i="157" s="1"/>
  <c r="D347" i="157"/>
  <c r="M197" i="157"/>
  <c r="M229" i="157" l="1"/>
  <c r="M211" i="157"/>
  <c r="M207" i="157"/>
  <c r="M208" i="157"/>
  <c r="M218" i="157"/>
  <c r="M219" i="157"/>
  <c r="M213" i="157"/>
  <c r="M226" i="157"/>
  <c r="M242" i="157"/>
  <c r="M223" i="157"/>
  <c r="M220" i="157"/>
  <c r="M206" i="157"/>
  <c r="M243" i="157"/>
  <c r="M227" i="157"/>
  <c r="M228" i="157"/>
  <c r="M214" i="157"/>
  <c r="M222" i="157"/>
  <c r="M221" i="157"/>
  <c r="M217" i="157"/>
  <c r="M216" i="157"/>
  <c r="M215" i="157"/>
  <c r="M232" i="157"/>
  <c r="M230" i="157"/>
  <c r="M239" i="157"/>
  <c r="M233" i="157"/>
  <c r="M209" i="157"/>
  <c r="M241" i="157"/>
  <c r="M225" i="157"/>
  <c r="M236" i="157"/>
  <c r="M203" i="157"/>
  <c r="M212" i="157"/>
  <c r="M235" i="157"/>
  <c r="M237" i="157"/>
  <c r="M238" i="157"/>
  <c r="M204" i="157"/>
  <c r="M224" i="157"/>
  <c r="M210" i="157"/>
  <c r="M437" i="157" s="1"/>
  <c r="M231" i="157"/>
  <c r="M205" i="157"/>
  <c r="M240" i="157"/>
  <c r="M234" i="157"/>
  <c r="M202" i="157"/>
  <c r="M199" i="157"/>
  <c r="M50" i="157"/>
  <c r="M70" i="157" s="1"/>
  <c r="N30" i="157" s="1"/>
  <c r="N90" i="157" s="1"/>
  <c r="N104" i="157" s="1"/>
  <c r="M434" i="157" l="1"/>
  <c r="M250" i="157"/>
  <c r="M258" i="157"/>
  <c r="M251" i="157"/>
  <c r="M259" i="157"/>
  <c r="M255" i="157"/>
  <c r="M263" i="157"/>
  <c r="M249" i="157"/>
  <c r="M257" i="157"/>
  <c r="M302" i="157" s="1"/>
  <c r="M392" i="157" s="1"/>
  <c r="M265" i="157"/>
  <c r="M254" i="157"/>
  <c r="M271" i="157"/>
  <c r="M256" i="157"/>
  <c r="M260" i="157"/>
  <c r="M253" i="157"/>
  <c r="M266" i="157"/>
  <c r="M262" i="157"/>
  <c r="M267" i="157"/>
  <c r="M264" i="157"/>
  <c r="M268" i="157"/>
  <c r="M269" i="157"/>
  <c r="M279" i="157"/>
  <c r="M270" i="157"/>
  <c r="M272" i="157"/>
  <c r="M280" i="157"/>
  <c r="M274" i="157"/>
  <c r="M282" i="157"/>
  <c r="M275" i="157"/>
  <c r="M283" i="157"/>
  <c r="M261" i="157"/>
  <c r="M273" i="157"/>
  <c r="M276" i="157"/>
  <c r="M252" i="157"/>
  <c r="M278" i="157"/>
  <c r="M281" i="157"/>
  <c r="M284" i="157"/>
  <c r="M285" i="157"/>
  <c r="M7" i="157" s="1"/>
  <c r="M277" i="157"/>
  <c r="M286" i="157"/>
  <c r="M287" i="157"/>
  <c r="M288" i="157"/>
  <c r="M290" i="157"/>
  <c r="M289" i="157"/>
  <c r="M467" i="157"/>
  <c r="M453" i="157"/>
  <c r="M431" i="157"/>
  <c r="M468" i="157"/>
  <c r="M447" i="157"/>
  <c r="M450" i="157"/>
  <c r="M436" i="157"/>
  <c r="M461" i="157"/>
  <c r="M464" i="157"/>
  <c r="M460" i="157"/>
  <c r="M449" i="157"/>
  <c r="M469" i="157"/>
  <c r="M438" i="157"/>
  <c r="M466" i="157"/>
  <c r="M441" i="157"/>
  <c r="M451" i="157"/>
  <c r="M465" i="157"/>
  <c r="M455" i="157"/>
  <c r="M430" i="157"/>
  <c r="M459" i="157"/>
  <c r="M454" i="157"/>
  <c r="M446" i="157"/>
  <c r="M439" i="157"/>
  <c r="M432" i="157"/>
  <c r="M458" i="157"/>
  <c r="M463" i="157"/>
  <c r="M442" i="157"/>
  <c r="M445" i="157"/>
  <c r="M448" i="157"/>
  <c r="M452" i="157"/>
  <c r="M443" i="157"/>
  <c r="M433" i="157"/>
  <c r="M435" i="157"/>
  <c r="M444" i="157"/>
  <c r="M456" i="157"/>
  <c r="M440" i="157"/>
  <c r="M462" i="157"/>
  <c r="M457" i="157"/>
  <c r="M429" i="157"/>
  <c r="M470" i="157"/>
  <c r="M244" i="157"/>
  <c r="M245" i="157"/>
  <c r="M246" i="157" l="1"/>
  <c r="M291" i="157"/>
  <c r="D302" i="157"/>
  <c r="M336" i="157"/>
  <c r="M11" i="157"/>
  <c r="M9" i="157" s="1"/>
  <c r="D392" i="157"/>
  <c r="M426" i="157"/>
  <c r="M46" i="157" s="1"/>
  <c r="M472" i="157" l="1"/>
  <c r="M473" i="157" s="1"/>
  <c r="M471" i="157"/>
  <c r="M66" i="157"/>
  <c r="M49" i="157"/>
  <c r="M40" i="157"/>
  <c r="M47" i="157"/>
  <c r="M53" i="157"/>
  <c r="M73" i="157" s="1"/>
  <c r="M51" i="157" l="1"/>
  <c r="N33" i="157"/>
  <c r="N26" i="157"/>
  <c r="N84" i="157" s="1"/>
  <c r="M67" i="157"/>
  <c r="M42" i="157"/>
  <c r="M60" i="157"/>
  <c r="M69" i="157"/>
  <c r="N85" i="157" l="1"/>
  <c r="N87" i="157" s="1"/>
  <c r="N98" i="157"/>
  <c r="M71" i="157"/>
  <c r="N25" i="157"/>
  <c r="N96" i="157" s="1"/>
  <c r="M72" i="157"/>
  <c r="M62" i="157"/>
  <c r="N20" i="157"/>
  <c r="N29" i="157"/>
  <c r="N89" i="157" s="1"/>
  <c r="N99" i="157" l="1"/>
  <c r="N101" i="157" s="1"/>
  <c r="N91" i="157"/>
  <c r="N103" i="157"/>
  <c r="N27" i="157"/>
  <c r="N31" i="157" s="1"/>
  <c r="N65" i="157"/>
  <c r="N32" i="157"/>
  <c r="M478" i="157"/>
  <c r="N157" i="157" s="1"/>
  <c r="M482" i="157"/>
  <c r="N161" i="157" s="1"/>
  <c r="M487" i="157"/>
  <c r="N166" i="157" s="1"/>
  <c r="M491" i="157"/>
  <c r="N170" i="157" s="1"/>
  <c r="M495" i="157"/>
  <c r="N174" i="157" s="1"/>
  <c r="M499" i="157"/>
  <c r="N178" i="157" s="1"/>
  <c r="M479" i="157"/>
  <c r="N158" i="157" s="1"/>
  <c r="M483" i="157"/>
  <c r="N162" i="157" s="1"/>
  <c r="M488" i="157"/>
  <c r="N167" i="157" s="1"/>
  <c r="M492" i="157"/>
  <c r="N171" i="157" s="1"/>
  <c r="M496" i="157"/>
  <c r="N175" i="157" s="1"/>
  <c r="M500" i="157"/>
  <c r="N179" i="157" s="1"/>
  <c r="M476" i="157"/>
  <c r="M480" i="157"/>
  <c r="N159" i="157" s="1"/>
  <c r="M484" i="157"/>
  <c r="N163" i="157" s="1"/>
  <c r="M489" i="157"/>
  <c r="N168" i="157" s="1"/>
  <c r="M493" i="157"/>
  <c r="N172" i="157" s="1"/>
  <c r="M497" i="157"/>
  <c r="N176" i="157" s="1"/>
  <c r="M501" i="157"/>
  <c r="N180" i="157" s="1"/>
  <c r="M477" i="157"/>
  <c r="N156" i="157" s="1"/>
  <c r="M481" i="157"/>
  <c r="N160" i="157" s="1"/>
  <c r="M485" i="157"/>
  <c r="N164" i="157" s="1"/>
  <c r="M490" i="157"/>
  <c r="N169" i="157" s="1"/>
  <c r="M494" i="157"/>
  <c r="N173" i="157" s="1"/>
  <c r="M498" i="157"/>
  <c r="N177" i="157" s="1"/>
  <c r="M503" i="157"/>
  <c r="N182" i="157" s="1"/>
  <c r="M507" i="157"/>
  <c r="N186" i="157" s="1"/>
  <c r="M511" i="157"/>
  <c r="N190" i="157" s="1"/>
  <c r="M515" i="157"/>
  <c r="N194" i="157" s="1"/>
  <c r="M504" i="157"/>
  <c r="N183" i="157" s="1"/>
  <c r="M508" i="157"/>
  <c r="N187" i="157" s="1"/>
  <c r="M512" i="157"/>
  <c r="N191" i="157" s="1"/>
  <c r="M516" i="157"/>
  <c r="N195" i="157" s="1"/>
  <c r="M502" i="157"/>
  <c r="N181" i="157" s="1"/>
  <c r="M505" i="157"/>
  <c r="N184" i="157" s="1"/>
  <c r="M509" i="157"/>
  <c r="N188" i="157" s="1"/>
  <c r="M513" i="157"/>
  <c r="N192" i="157" s="1"/>
  <c r="M517" i="157"/>
  <c r="N196" i="157" s="1"/>
  <c r="M486" i="157"/>
  <c r="N165" i="157" s="1"/>
  <c r="M506" i="157"/>
  <c r="N185" i="157" s="1"/>
  <c r="M510" i="157"/>
  <c r="N189" i="157" s="1"/>
  <c r="M514" i="157"/>
  <c r="N193" i="157" s="1"/>
  <c r="M76" i="157"/>
  <c r="N22" i="157"/>
  <c r="M56" i="157"/>
  <c r="N8" i="157" l="1"/>
  <c r="N10" i="157" s="1"/>
  <c r="N348" i="157"/>
  <c r="M519" i="157"/>
  <c r="N105" i="157"/>
  <c r="N92" i="157"/>
  <c r="N36" i="157"/>
  <c r="N155" i="157"/>
  <c r="M518" i="157"/>
  <c r="N14" i="157" l="1"/>
  <c r="N16" i="157" s="1"/>
  <c r="M520" i="157"/>
  <c r="N198" i="157"/>
  <c r="N93" i="157"/>
  <c r="N106" i="157"/>
  <c r="N107" i="157" s="1"/>
  <c r="N197" i="157"/>
  <c r="N381" i="157"/>
  <c r="N52" i="157" s="1"/>
  <c r="D348" i="157"/>
  <c r="N208" i="157" l="1"/>
  <c r="N219" i="157"/>
  <c r="N209" i="157"/>
  <c r="N221" i="157"/>
  <c r="N238" i="157"/>
  <c r="N222" i="157"/>
  <c r="N242" i="157"/>
  <c r="N214" i="157"/>
  <c r="N220" i="157"/>
  <c r="N212" i="157"/>
  <c r="N229" i="157"/>
  <c r="N235" i="157"/>
  <c r="N213" i="157"/>
  <c r="N215" i="157"/>
  <c r="N243" i="157"/>
  <c r="N230" i="157"/>
  <c r="N237" i="157"/>
  <c r="N234" i="157"/>
  <c r="N211" i="157"/>
  <c r="N226" i="157"/>
  <c r="N203" i="157"/>
  <c r="N206" i="157"/>
  <c r="N216" i="157"/>
  <c r="N240" i="157"/>
  <c r="N225" i="157"/>
  <c r="N228" i="157"/>
  <c r="N217" i="157"/>
  <c r="N241" i="157"/>
  <c r="N207" i="157"/>
  <c r="N210" i="157"/>
  <c r="N218" i="157"/>
  <c r="N239" i="157"/>
  <c r="N236" i="157"/>
  <c r="N231" i="157"/>
  <c r="N224" i="157"/>
  <c r="N204" i="157"/>
  <c r="N233" i="157"/>
  <c r="N223" i="157"/>
  <c r="N232" i="157"/>
  <c r="N227" i="157"/>
  <c r="N205" i="157"/>
  <c r="N202" i="157"/>
  <c r="N199" i="157"/>
  <c r="N50" i="157"/>
  <c r="N70" i="157" s="1"/>
  <c r="O30" i="157" s="1"/>
  <c r="O90" i="157" s="1"/>
  <c r="O104" i="157" s="1"/>
  <c r="N450" i="157" l="1"/>
  <c r="N465" i="157"/>
  <c r="N438" i="157"/>
  <c r="N460" i="157"/>
  <c r="N454" i="157"/>
  <c r="N466" i="157"/>
  <c r="N467" i="157"/>
  <c r="N249" i="157"/>
  <c r="N257" i="157"/>
  <c r="N265" i="157"/>
  <c r="N250" i="157"/>
  <c r="N258" i="157"/>
  <c r="N303" i="157" s="1"/>
  <c r="N393" i="157" s="1"/>
  <c r="N254" i="157"/>
  <c r="N262" i="157"/>
  <c r="N256" i="157"/>
  <c r="N264" i="157"/>
  <c r="N261" i="157"/>
  <c r="N270" i="157"/>
  <c r="N263" i="157"/>
  <c r="N271" i="157"/>
  <c r="N251" i="157"/>
  <c r="N260" i="157"/>
  <c r="N253" i="157"/>
  <c r="N266" i="157"/>
  <c r="N255" i="157"/>
  <c r="N267" i="157"/>
  <c r="N278" i="157"/>
  <c r="N269" i="157"/>
  <c r="N279" i="157"/>
  <c r="N259" i="157"/>
  <c r="N272" i="157"/>
  <c r="N280" i="157"/>
  <c r="N281" i="157"/>
  <c r="N274" i="157"/>
  <c r="N282" i="157"/>
  <c r="N275" i="157"/>
  <c r="N268" i="157"/>
  <c r="N290" i="157"/>
  <c r="N252" i="157"/>
  <c r="N276" i="157"/>
  <c r="N283" i="157"/>
  <c r="N284" i="157"/>
  <c r="N273" i="157"/>
  <c r="N285" i="157"/>
  <c r="N7" i="157" s="1"/>
  <c r="N277" i="157"/>
  <c r="N286" i="157"/>
  <c r="N287" i="157"/>
  <c r="N289" i="157"/>
  <c r="N288" i="157"/>
  <c r="N463" i="157"/>
  <c r="N441" i="157"/>
  <c r="N457" i="157"/>
  <c r="N431" i="157"/>
  <c r="N436" i="157"/>
  <c r="N430" i="157"/>
  <c r="N435" i="157"/>
  <c r="N446" i="157"/>
  <c r="N440" i="157"/>
  <c r="N455" i="157"/>
  <c r="N432" i="157"/>
  <c r="N445" i="157"/>
  <c r="N443" i="157"/>
  <c r="N470" i="157"/>
  <c r="N469" i="157"/>
  <c r="N459" i="157"/>
  <c r="N437" i="157"/>
  <c r="N429" i="157"/>
  <c r="N442" i="157"/>
  <c r="N449" i="157"/>
  <c r="N452" i="157"/>
  <c r="N434" i="157"/>
  <c r="N468" i="157"/>
  <c r="N453" i="157"/>
  <c r="N462" i="157"/>
  <c r="N458" i="157"/>
  <c r="N451" i="157"/>
  <c r="N461" i="157"/>
  <c r="N456" i="157"/>
  <c r="N433" i="157"/>
  <c r="N439" i="157"/>
  <c r="N444" i="157"/>
  <c r="N464" i="157"/>
  <c r="N448" i="157"/>
  <c r="N447" i="157"/>
  <c r="N244" i="157"/>
  <c r="N245" i="157"/>
  <c r="N246" i="157" l="1"/>
  <c r="N291" i="157"/>
  <c r="D303" i="157"/>
  <c r="N336" i="157"/>
  <c r="N11" i="157"/>
  <c r="N9" i="157" s="1"/>
  <c r="N426" i="157"/>
  <c r="N46" i="157" s="1"/>
  <c r="D393" i="157"/>
  <c r="N472" i="157" l="1"/>
  <c r="N471" i="157"/>
  <c r="N66" i="157"/>
  <c r="N49" i="157"/>
  <c r="N40" i="157"/>
  <c r="N47" i="157"/>
  <c r="N53" i="157"/>
  <c r="N73" i="157" s="1"/>
  <c r="N473" i="157" l="1"/>
  <c r="N51" i="157"/>
  <c r="O33" i="157"/>
  <c r="O26" i="157"/>
  <c r="O84" i="157" s="1"/>
  <c r="N67" i="157"/>
  <c r="N42" i="157"/>
  <c r="N60" i="157"/>
  <c r="N69" i="157"/>
  <c r="O85" i="157" l="1"/>
  <c r="O87" i="157" s="1"/>
  <c r="O98" i="157"/>
  <c r="N71" i="157"/>
  <c r="O25" i="157"/>
  <c r="O96" i="157" s="1"/>
  <c r="N72" i="157"/>
  <c r="O29" i="157"/>
  <c r="O89" i="157" s="1"/>
  <c r="O20" i="157"/>
  <c r="N62" i="157"/>
  <c r="O91" i="157" l="1"/>
  <c r="O99" i="157"/>
  <c r="O101" i="157" s="1"/>
  <c r="O103" i="157"/>
  <c r="O27" i="157"/>
  <c r="O31" i="157" s="1"/>
  <c r="O65" i="157"/>
  <c r="N487" i="157"/>
  <c r="O166" i="157" s="1"/>
  <c r="N500" i="157"/>
  <c r="O179" i="157" s="1"/>
  <c r="N486" i="157"/>
  <c r="O165" i="157" s="1"/>
  <c r="N516" i="157"/>
  <c r="O195" i="157" s="1"/>
  <c r="N502" i="157"/>
  <c r="O181" i="157" s="1"/>
  <c r="N497" i="157"/>
  <c r="O176" i="157" s="1"/>
  <c r="N477" i="157"/>
  <c r="O156" i="157" s="1"/>
  <c r="N485" i="157"/>
  <c r="O164" i="157" s="1"/>
  <c r="O32" i="157"/>
  <c r="N476" i="157"/>
  <c r="N506" i="157"/>
  <c r="O185" i="157" s="1"/>
  <c r="N517" i="157"/>
  <c r="O196" i="157" s="1"/>
  <c r="N504" i="157"/>
  <c r="O183" i="157" s="1"/>
  <c r="N508" i="157"/>
  <c r="O187" i="157" s="1"/>
  <c r="N490" i="157"/>
  <c r="O169" i="157" s="1"/>
  <c r="N480" i="157"/>
  <c r="O159" i="157" s="1"/>
  <c r="N510" i="157"/>
  <c r="O189" i="157" s="1"/>
  <c r="N505" i="157"/>
  <c r="O184" i="157" s="1"/>
  <c r="N503" i="157"/>
  <c r="O182" i="157" s="1"/>
  <c r="N513" i="157"/>
  <c r="O192" i="157" s="1"/>
  <c r="N484" i="157"/>
  <c r="O163" i="157" s="1"/>
  <c r="N507" i="157"/>
  <c r="O186" i="157" s="1"/>
  <c r="N512" i="157"/>
  <c r="O191" i="157" s="1"/>
  <c r="N496" i="157"/>
  <c r="O175" i="157" s="1"/>
  <c r="N515" i="157"/>
  <c r="O194" i="157" s="1"/>
  <c r="N481" i="157"/>
  <c r="O160" i="157" s="1"/>
  <c r="N492" i="157"/>
  <c r="O171" i="157" s="1"/>
  <c r="N514" i="157"/>
  <c r="O193" i="157" s="1"/>
  <c r="N501" i="157"/>
  <c r="O180" i="157" s="1"/>
  <c r="N482" i="157"/>
  <c r="O161" i="157" s="1"/>
  <c r="N478" i="157"/>
  <c r="O157" i="157" s="1"/>
  <c r="N498" i="157"/>
  <c r="O177" i="157" s="1"/>
  <c r="N488" i="157"/>
  <c r="O167" i="157" s="1"/>
  <c r="N493" i="157"/>
  <c r="O172" i="157" s="1"/>
  <c r="N509" i="157"/>
  <c r="O188" i="157" s="1"/>
  <c r="N511" i="157"/>
  <c r="O190" i="157" s="1"/>
  <c r="N494" i="157"/>
  <c r="O173" i="157" s="1"/>
  <c r="N489" i="157"/>
  <c r="O168" i="157" s="1"/>
  <c r="N483" i="157"/>
  <c r="O162" i="157" s="1"/>
  <c r="N479" i="157"/>
  <c r="O158" i="157" s="1"/>
  <c r="N499" i="157"/>
  <c r="O178" i="157" s="1"/>
  <c r="N491" i="157"/>
  <c r="O170" i="157" s="1"/>
  <c r="N495" i="157"/>
  <c r="O174" i="157" s="1"/>
  <c r="N76" i="157"/>
  <c r="N56" i="157"/>
  <c r="O22" i="157"/>
  <c r="O8" i="157" l="1"/>
  <c r="O10" i="157" s="1"/>
  <c r="O349" i="157"/>
  <c r="O350" i="157"/>
  <c r="O395" i="157" s="1"/>
  <c r="O155" i="157"/>
  <c r="N519" i="157"/>
  <c r="O105" i="157"/>
  <c r="O92" i="157"/>
  <c r="O36" i="157"/>
  <c r="N518" i="157"/>
  <c r="O198" i="157" l="1"/>
  <c r="O381" i="157"/>
  <c r="O52" i="157" s="1"/>
  <c r="O197" i="157"/>
  <c r="O14" i="157"/>
  <c r="O16" i="157" s="1"/>
  <c r="N520" i="157"/>
  <c r="O93" i="157"/>
  <c r="O106" i="157"/>
  <c r="O107" i="157" s="1"/>
  <c r="O199" i="157" l="1"/>
  <c r="O221" i="157"/>
  <c r="O229" i="157"/>
  <c r="O205" i="157"/>
  <c r="O233" i="157"/>
  <c r="O210" i="157"/>
  <c r="O243" i="157"/>
  <c r="O217" i="157"/>
  <c r="O214" i="157"/>
  <c r="O223" i="157"/>
  <c r="O220" i="157"/>
  <c r="O237" i="157"/>
  <c r="O218" i="157"/>
  <c r="O240" i="157"/>
  <c r="O467" i="157" s="1"/>
  <c r="O212" i="157"/>
  <c r="O439" i="157" s="1"/>
  <c r="O227" i="157"/>
  <c r="O232" i="157"/>
  <c r="O225" i="157"/>
  <c r="O224" i="157"/>
  <c r="O234" i="157"/>
  <c r="O230" i="157"/>
  <c r="O242" i="157"/>
  <c r="O222" i="157"/>
  <c r="O228" i="157"/>
  <c r="O206" i="157"/>
  <c r="O216" i="157"/>
  <c r="O215" i="157"/>
  <c r="O208" i="157"/>
  <c r="O219" i="157"/>
  <c r="O241" i="157"/>
  <c r="O209" i="157"/>
  <c r="O226" i="157"/>
  <c r="O203" i="157"/>
  <c r="O235" i="157"/>
  <c r="O239" i="157"/>
  <c r="O207" i="157"/>
  <c r="O236" i="157"/>
  <c r="O211" i="157"/>
  <c r="O231" i="157"/>
  <c r="O213" i="157"/>
  <c r="O204" i="157"/>
  <c r="O238" i="157"/>
  <c r="O202" i="157"/>
  <c r="O50" i="157"/>
  <c r="O70" i="157" s="1"/>
  <c r="P30" i="157" s="1"/>
  <c r="P90" i="157" s="1"/>
  <c r="P104" i="157" s="1"/>
  <c r="O256" i="157" l="1"/>
  <c r="O264" i="157"/>
  <c r="O249" i="157"/>
  <c r="O257" i="157"/>
  <c r="O265" i="157"/>
  <c r="O253" i="157"/>
  <c r="O261" i="157"/>
  <c r="O255" i="157"/>
  <c r="O263" i="157"/>
  <c r="O252" i="157"/>
  <c r="O269" i="157"/>
  <c r="O254" i="157"/>
  <c r="O270" i="157"/>
  <c r="O258" i="157"/>
  <c r="O251" i="157"/>
  <c r="O260" i="157"/>
  <c r="O262" i="157"/>
  <c r="O266" i="157"/>
  <c r="O271" i="157"/>
  <c r="O277" i="157"/>
  <c r="O278" i="157"/>
  <c r="O279" i="157"/>
  <c r="O259" i="157"/>
  <c r="O304" i="157" s="1"/>
  <c r="O394" i="157" s="1"/>
  <c r="O272" i="157"/>
  <c r="O280" i="157"/>
  <c r="O250" i="157"/>
  <c r="O267" i="157"/>
  <c r="O281" i="157"/>
  <c r="O274" i="157"/>
  <c r="O289" i="157"/>
  <c r="O290" i="157"/>
  <c r="O276" i="157"/>
  <c r="O283" i="157"/>
  <c r="O284" i="157"/>
  <c r="O273" i="157"/>
  <c r="O285" i="157"/>
  <c r="O7" i="157" s="1"/>
  <c r="O11" i="157" s="1"/>
  <c r="O9" i="157" s="1"/>
  <c r="O268" i="157"/>
  <c r="O286" i="157"/>
  <c r="O282" i="157"/>
  <c r="O275" i="157"/>
  <c r="O288" i="157"/>
  <c r="O287" i="157"/>
  <c r="O468" i="157"/>
  <c r="O437" i="157"/>
  <c r="O438" i="157"/>
  <c r="O469" i="157"/>
  <c r="O462" i="157"/>
  <c r="O434" i="157"/>
  <c r="O435" i="157"/>
  <c r="O461" i="157"/>
  <c r="O464" i="157"/>
  <c r="O444" i="157"/>
  <c r="O429" i="157"/>
  <c r="O466" i="157"/>
  <c r="O442" i="157"/>
  <c r="O443" i="157"/>
  <c r="O452" i="157"/>
  <c r="O448" i="157"/>
  <c r="O430" i="157"/>
  <c r="O459" i="157"/>
  <c r="O441" i="157"/>
  <c r="O433" i="157"/>
  <c r="O458" i="157"/>
  <c r="O436" i="157"/>
  <c r="O449" i="157"/>
  <c r="O470" i="157"/>
  <c r="O457" i="157"/>
  <c r="O463" i="157"/>
  <c r="O446" i="157"/>
  <c r="O445" i="157"/>
  <c r="O460" i="157"/>
  <c r="O465" i="157"/>
  <c r="O453" i="157"/>
  <c r="O454" i="157"/>
  <c r="O455" i="157"/>
  <c r="O431" i="157"/>
  <c r="O432" i="157"/>
  <c r="O450" i="157"/>
  <c r="O447" i="157"/>
  <c r="O456" i="157"/>
  <c r="O451" i="157"/>
  <c r="O440" i="157"/>
  <c r="O245" i="157"/>
  <c r="O244" i="157"/>
  <c r="O336" i="157" l="1"/>
  <c r="O291" i="157"/>
  <c r="O246" i="157"/>
  <c r="O472" i="157"/>
  <c r="O471" i="157"/>
  <c r="O426" i="157"/>
  <c r="O473" i="157" l="1"/>
  <c r="O49" i="157"/>
  <c r="O69" i="157" s="1"/>
  <c r="O46" i="157"/>
  <c r="O40" i="157"/>
  <c r="O60" i="157" s="1"/>
  <c r="O53" i="157"/>
  <c r="O73" i="157" s="1"/>
  <c r="O66" i="157" l="1"/>
  <c r="O67" i="157" s="1"/>
  <c r="O71" i="157" s="1"/>
  <c r="O47" i="157"/>
  <c r="O51" i="157" s="1"/>
  <c r="P33" i="157"/>
  <c r="P26" i="157"/>
  <c r="P84" i="157" s="1"/>
  <c r="P98" i="157" s="1"/>
  <c r="O42" i="157"/>
  <c r="P25" i="157"/>
  <c r="P96" i="157" s="1"/>
  <c r="P20" i="157"/>
  <c r="O62" i="157"/>
  <c r="P29" i="157"/>
  <c r="P89" i="157" s="1"/>
  <c r="P85" i="157" l="1"/>
  <c r="P87" i="157" s="1"/>
  <c r="P91" i="157" s="1"/>
  <c r="P99" i="157"/>
  <c r="P101" i="157" s="1"/>
  <c r="P103" i="157"/>
  <c r="P27" i="157"/>
  <c r="P31" i="157" s="1"/>
  <c r="P65" i="157"/>
  <c r="O72" i="157"/>
  <c r="O502" i="157" s="1"/>
  <c r="P181" i="157" s="1"/>
  <c r="P22" i="157"/>
  <c r="P105" i="157" l="1"/>
  <c r="O492" i="157"/>
  <c r="P171" i="157" s="1"/>
  <c r="O494" i="157"/>
  <c r="P173" i="157" s="1"/>
  <c r="O479" i="157"/>
  <c r="P158" i="157" s="1"/>
  <c r="O504" i="157"/>
  <c r="P183" i="157" s="1"/>
  <c r="O478" i="157"/>
  <c r="P157" i="157" s="1"/>
  <c r="O501" i="157"/>
  <c r="P180" i="157" s="1"/>
  <c r="O488" i="157"/>
  <c r="P167" i="157" s="1"/>
  <c r="O497" i="157"/>
  <c r="P176" i="157" s="1"/>
  <c r="O515" i="157"/>
  <c r="P194" i="157" s="1"/>
  <c r="O485" i="157"/>
  <c r="P164" i="157" s="1"/>
  <c r="O498" i="157"/>
  <c r="P177" i="157" s="1"/>
  <c r="O483" i="157"/>
  <c r="P162" i="157" s="1"/>
  <c r="O487" i="157"/>
  <c r="P166" i="157" s="1"/>
  <c r="O495" i="157"/>
  <c r="P174" i="157" s="1"/>
  <c r="O482" i="157"/>
  <c r="P161" i="157" s="1"/>
  <c r="O489" i="157"/>
  <c r="P168" i="157" s="1"/>
  <c r="O517" i="157"/>
  <c r="P196" i="157" s="1"/>
  <c r="O493" i="157"/>
  <c r="P172" i="157" s="1"/>
  <c r="O511" i="157"/>
  <c r="P190" i="157" s="1"/>
  <c r="O513" i="157"/>
  <c r="P192" i="157" s="1"/>
  <c r="O506" i="157"/>
  <c r="P185" i="157" s="1"/>
  <c r="O514" i="157"/>
  <c r="P193" i="157" s="1"/>
  <c r="O480" i="157"/>
  <c r="P159" i="157" s="1"/>
  <c r="O509" i="157"/>
  <c r="P188" i="157" s="1"/>
  <c r="O508" i="157"/>
  <c r="P187" i="157" s="1"/>
  <c r="O512" i="157"/>
  <c r="P191" i="157" s="1"/>
  <c r="O510" i="157"/>
  <c r="P189" i="157" s="1"/>
  <c r="P32" i="157"/>
  <c r="P92" i="157" s="1"/>
  <c r="P106" i="157" s="1"/>
  <c r="O484" i="157"/>
  <c r="P163" i="157" s="1"/>
  <c r="O496" i="157"/>
  <c r="P175" i="157" s="1"/>
  <c r="O516" i="157"/>
  <c r="P195" i="157" s="1"/>
  <c r="O507" i="157"/>
  <c r="P186" i="157" s="1"/>
  <c r="O481" i="157"/>
  <c r="P160" i="157" s="1"/>
  <c r="O505" i="157"/>
  <c r="P184" i="157" s="1"/>
  <c r="O56" i="157"/>
  <c r="O491" i="157"/>
  <c r="P170" i="157" s="1"/>
  <c r="O476" i="157"/>
  <c r="O499" i="157"/>
  <c r="P178" i="157" s="1"/>
  <c r="O503" i="157"/>
  <c r="P182" i="157" s="1"/>
  <c r="O486" i="157"/>
  <c r="P165" i="157" s="1"/>
  <c r="O76" i="157"/>
  <c r="O477" i="157"/>
  <c r="P156" i="157" s="1"/>
  <c r="O500" i="157"/>
  <c r="P179" i="157" s="1"/>
  <c r="O490" i="157"/>
  <c r="P169" i="157" s="1"/>
  <c r="P8" i="157" l="1"/>
  <c r="P10" i="157" s="1"/>
  <c r="P350" i="157"/>
  <c r="D350" i="157" s="1"/>
  <c r="P351" i="157"/>
  <c r="P396" i="157" s="1"/>
  <c r="P155" i="157"/>
  <c r="O519" i="157"/>
  <c r="P107" i="157"/>
  <c r="P36" i="157"/>
  <c r="P93" i="157"/>
  <c r="O518" i="157"/>
  <c r="P198" i="157" l="1"/>
  <c r="P381" i="157"/>
  <c r="P52" i="157" s="1"/>
  <c r="P197" i="157"/>
  <c r="P14" i="157"/>
  <c r="P16" i="157" s="1"/>
  <c r="O520" i="157"/>
  <c r="P228" i="157" l="1"/>
  <c r="P204" i="157"/>
  <c r="P205" i="157"/>
  <c r="P227" i="157"/>
  <c r="P231" i="157"/>
  <c r="P203" i="157"/>
  <c r="P214" i="157"/>
  <c r="P242" i="157"/>
  <c r="P237" i="157"/>
  <c r="P206" i="157"/>
  <c r="P239" i="157"/>
  <c r="P240" i="157"/>
  <c r="P222" i="157"/>
  <c r="P209" i="157"/>
  <c r="P243" i="157"/>
  <c r="P219" i="157"/>
  <c r="P211" i="157"/>
  <c r="P223" i="157"/>
  <c r="P220" i="157"/>
  <c r="P208" i="157"/>
  <c r="P230" i="157"/>
  <c r="P221" i="157"/>
  <c r="P207" i="157"/>
  <c r="P212" i="157"/>
  <c r="P238" i="157"/>
  <c r="P229" i="157"/>
  <c r="P236" i="157"/>
  <c r="P215" i="157"/>
  <c r="P213" i="157"/>
  <c r="P440" i="157" s="1"/>
  <c r="P232" i="157"/>
  <c r="P216" i="157"/>
  <c r="P241" i="157"/>
  <c r="P233" i="157"/>
  <c r="P234" i="157"/>
  <c r="P217" i="157"/>
  <c r="P218" i="157"/>
  <c r="P235" i="157"/>
  <c r="P226" i="157"/>
  <c r="P225" i="157"/>
  <c r="P224" i="157"/>
  <c r="P210" i="157"/>
  <c r="P202" i="157"/>
  <c r="P50" i="157"/>
  <c r="P70" i="157" s="1"/>
  <c r="Q30" i="157" s="1"/>
  <c r="Q90" i="157" s="1"/>
  <c r="Q104" i="157" s="1"/>
  <c r="P199" i="157"/>
  <c r="P435" i="157" l="1"/>
  <c r="P460" i="157"/>
  <c r="P437" i="157"/>
  <c r="P255" i="157"/>
  <c r="P263" i="157"/>
  <c r="P256" i="157"/>
  <c r="P264" i="157"/>
  <c r="P252" i="157"/>
  <c r="P260" i="157"/>
  <c r="P305" i="157" s="1"/>
  <c r="P395" i="157" s="1"/>
  <c r="P254" i="157"/>
  <c r="P262" i="157"/>
  <c r="P259" i="157"/>
  <c r="P268" i="157"/>
  <c r="P261" i="157"/>
  <c r="P269" i="157"/>
  <c r="P249" i="157"/>
  <c r="P265" i="157"/>
  <c r="P258" i="157"/>
  <c r="P251" i="157"/>
  <c r="P253" i="157"/>
  <c r="P257" i="157"/>
  <c r="P273" i="157"/>
  <c r="P276" i="157"/>
  <c r="P271" i="157"/>
  <c r="P277" i="157"/>
  <c r="P266" i="157"/>
  <c r="P270" i="157"/>
  <c r="P278" i="157"/>
  <c r="P279" i="157"/>
  <c r="P272" i="157"/>
  <c r="P280" i="157"/>
  <c r="P250" i="157"/>
  <c r="P267" i="157"/>
  <c r="P275" i="157"/>
  <c r="P288" i="157"/>
  <c r="P289" i="157"/>
  <c r="P281" i="157"/>
  <c r="P290" i="157"/>
  <c r="P283" i="157"/>
  <c r="P284" i="157"/>
  <c r="P286" i="157"/>
  <c r="P274" i="157"/>
  <c r="P285" i="157"/>
  <c r="P7" i="157" s="1"/>
  <c r="P11" i="157" s="1"/>
  <c r="P9" i="157" s="1"/>
  <c r="P282" i="157"/>
  <c r="P287" i="157"/>
  <c r="P449" i="157"/>
  <c r="P458" i="157"/>
  <c r="P454" i="157"/>
  <c r="P445" i="157"/>
  <c r="P444" i="157"/>
  <c r="P463" i="157"/>
  <c r="P447" i="157"/>
  <c r="P467" i="157"/>
  <c r="P429" i="157"/>
  <c r="P456" i="157"/>
  <c r="P433" i="157"/>
  <c r="P431" i="157"/>
  <c r="P465" i="157"/>
  <c r="P455" i="157"/>
  <c r="P438" i="157"/>
  <c r="P464" i="157"/>
  <c r="P451" i="157"/>
  <c r="P452" i="157"/>
  <c r="P443" i="157"/>
  <c r="P450" i="157"/>
  <c r="P470" i="157"/>
  <c r="P441" i="157"/>
  <c r="P453" i="157"/>
  <c r="P459" i="157"/>
  <c r="P436" i="157"/>
  <c r="P466" i="157"/>
  <c r="P448" i="157"/>
  <c r="P439" i="157"/>
  <c r="P462" i="157"/>
  <c r="P469" i="157"/>
  <c r="P434" i="157"/>
  <c r="P446" i="157"/>
  <c r="P468" i="157"/>
  <c r="P430" i="157"/>
  <c r="P432" i="157"/>
  <c r="P457" i="157"/>
  <c r="P442" i="157"/>
  <c r="P461" i="157"/>
  <c r="P244" i="157"/>
  <c r="P245" i="157"/>
  <c r="P246" i="157" l="1"/>
  <c r="D395" i="157"/>
  <c r="P336" i="157"/>
  <c r="P291" i="157"/>
  <c r="D305" i="157"/>
  <c r="P471" i="157"/>
  <c r="P472" i="157"/>
  <c r="P473" i="157" s="1"/>
  <c r="P426" i="157" l="1"/>
  <c r="P40" i="157" s="1"/>
  <c r="Q25" i="157"/>
  <c r="Q96" i="157" s="1"/>
  <c r="P72" i="157"/>
  <c r="P42" i="157" l="1"/>
  <c r="P60" i="157"/>
  <c r="Q20" i="157" s="1"/>
  <c r="Q22" i="157" s="1"/>
  <c r="P53" i="157"/>
  <c r="P73" i="157" s="1"/>
  <c r="Q26" i="157" s="1"/>
  <c r="Q84" i="157" s="1"/>
  <c r="P46" i="157"/>
  <c r="P49" i="157"/>
  <c r="P69" i="157" s="1"/>
  <c r="Q29" i="157" s="1"/>
  <c r="Q89" i="157" s="1"/>
  <c r="Q103" i="157" s="1"/>
  <c r="Q65" i="157"/>
  <c r="P486" i="157"/>
  <c r="Q165" i="157" s="1"/>
  <c r="P504" i="157"/>
  <c r="Q183" i="157" s="1"/>
  <c r="P493" i="157"/>
  <c r="Q172" i="157" s="1"/>
  <c r="P488" i="157"/>
  <c r="Q167" i="157" s="1"/>
  <c r="P478" i="157"/>
  <c r="Q157" i="157" s="1"/>
  <c r="P511" i="157"/>
  <c r="Q190" i="157" s="1"/>
  <c r="P494" i="157"/>
  <c r="Q173" i="157" s="1"/>
  <c r="P507" i="157"/>
  <c r="Q186" i="157" s="1"/>
  <c r="P499" i="157"/>
  <c r="Q178" i="157" s="1"/>
  <c r="P490" i="157"/>
  <c r="Q169" i="157" s="1"/>
  <c r="P515" i="157"/>
  <c r="Q194" i="157" s="1"/>
  <c r="P489" i="157"/>
  <c r="Q168" i="157" s="1"/>
  <c r="P483" i="157"/>
  <c r="Q162" i="157" s="1"/>
  <c r="P484" i="157"/>
  <c r="Q163" i="157" s="1"/>
  <c r="P505" i="157"/>
  <c r="Q184" i="157" s="1"/>
  <c r="P502" i="157"/>
  <c r="Q181" i="157" s="1"/>
  <c r="P491" i="157"/>
  <c r="Q170" i="157" s="1"/>
  <c r="P481" i="157"/>
  <c r="Q160" i="157" s="1"/>
  <c r="P513" i="157"/>
  <c r="Q192" i="157" s="1"/>
  <c r="P479" i="157"/>
  <c r="Q158" i="157" s="1"/>
  <c r="P509" i="157"/>
  <c r="Q188" i="157" s="1"/>
  <c r="P503" i="157"/>
  <c r="Q182" i="157" s="1"/>
  <c r="P495" i="157"/>
  <c r="Q174" i="157" s="1"/>
  <c r="P516" i="157"/>
  <c r="Q195" i="157" s="1"/>
  <c r="P510" i="157"/>
  <c r="Q189" i="157" s="1"/>
  <c r="P496" i="157"/>
  <c r="Q175" i="157" s="1"/>
  <c r="P487" i="157"/>
  <c r="Q166" i="157" s="1"/>
  <c r="P477" i="157"/>
  <c r="Q156" i="157" s="1"/>
  <c r="P517" i="157"/>
  <c r="Q196" i="157" s="1"/>
  <c r="P498" i="157"/>
  <c r="Q177" i="157" s="1"/>
  <c r="P480" i="157"/>
  <c r="Q159" i="157" s="1"/>
  <c r="P476" i="157"/>
  <c r="P485" i="157"/>
  <c r="Q164" i="157" s="1"/>
  <c r="P514" i="157"/>
  <c r="Q193" i="157" s="1"/>
  <c r="P500" i="157"/>
  <c r="Q179" i="157" s="1"/>
  <c r="P512" i="157"/>
  <c r="Q191" i="157" s="1"/>
  <c r="P501" i="157"/>
  <c r="Q180" i="157" s="1"/>
  <c r="P508" i="157"/>
  <c r="Q187" i="157" s="1"/>
  <c r="P506" i="157"/>
  <c r="Q185" i="157" s="1"/>
  <c r="P497" i="157"/>
  <c r="Q176" i="157" s="1"/>
  <c r="P492" i="157"/>
  <c r="Q171" i="157" s="1"/>
  <c r="P482" i="157"/>
  <c r="Q161" i="157" s="1"/>
  <c r="Q32" i="157"/>
  <c r="Q8" i="157" l="1"/>
  <c r="Q10" i="157" s="1"/>
  <c r="Q27" i="157"/>
  <c r="Q31" i="157" s="1"/>
  <c r="Q33" i="157"/>
  <c r="P62" i="157"/>
  <c r="P66" i="157"/>
  <c r="P67" i="157" s="1"/>
  <c r="P71" i="157" s="1"/>
  <c r="P76" i="157" s="1"/>
  <c r="P47" i="157"/>
  <c r="P51" i="157" s="1"/>
  <c r="P56" i="157" s="1"/>
  <c r="Q98" i="157"/>
  <c r="Q99" i="157" s="1"/>
  <c r="Q101" i="157" s="1"/>
  <c r="Q105" i="157" s="1"/>
  <c r="Q85" i="157"/>
  <c r="Q87" i="157" s="1"/>
  <c r="Q91" i="157" s="1"/>
  <c r="Q352" i="157"/>
  <c r="Q397" i="157" s="1"/>
  <c r="Q351" i="157"/>
  <c r="D351" i="157" s="1"/>
  <c r="Q155" i="157"/>
  <c r="P519" i="157"/>
  <c r="Q92" i="157"/>
  <c r="P518" i="157"/>
  <c r="Q36" i="157" l="1"/>
  <c r="Q198" i="157"/>
  <c r="Q381" i="157"/>
  <c r="Q52" i="157" s="1"/>
  <c r="Q197" i="157"/>
  <c r="Q14" i="157"/>
  <c r="Q16" i="157" s="1"/>
  <c r="P520" i="157"/>
  <c r="Q93" i="157"/>
  <c r="Q106" i="157"/>
  <c r="Q107" i="157" s="1"/>
  <c r="Q208" i="157" l="1"/>
  <c r="Q218" i="157"/>
  <c r="Q242" i="157"/>
  <c r="Q227" i="157"/>
  <c r="Q212" i="157"/>
  <c r="Q241" i="157"/>
  <c r="Q240" i="157"/>
  <c r="Q223" i="157"/>
  <c r="Q232" i="157"/>
  <c r="Q235" i="157"/>
  <c r="Q243" i="157"/>
  <c r="Q219" i="157"/>
  <c r="Q226" i="157"/>
  <c r="Q213" i="157"/>
  <c r="Q217" i="157"/>
  <c r="Q211" i="157"/>
  <c r="Q222" i="157"/>
  <c r="Q228" i="157"/>
  <c r="Q234" i="157"/>
  <c r="Q209" i="157"/>
  <c r="Q204" i="157"/>
  <c r="Q207" i="157"/>
  <c r="Q206" i="157"/>
  <c r="Q224" i="157"/>
  <c r="Q203" i="157"/>
  <c r="Q210" i="157"/>
  <c r="Q216" i="157"/>
  <c r="Q221" i="157"/>
  <c r="Q229" i="157"/>
  <c r="Q238" i="157"/>
  <c r="Q215" i="157"/>
  <c r="Q239" i="157"/>
  <c r="Q230" i="157"/>
  <c r="Q231" i="157"/>
  <c r="Q205" i="157"/>
  <c r="Q233" i="157"/>
  <c r="Q225" i="157"/>
  <c r="Q236" i="157"/>
  <c r="Q463" i="157" s="1"/>
  <c r="Q220" i="157"/>
  <c r="Q237" i="157"/>
  <c r="Q214" i="157"/>
  <c r="Q441" i="157" s="1"/>
  <c r="Q202" i="157"/>
  <c r="Q199" i="157"/>
  <c r="Q50" i="157"/>
  <c r="Q70" i="157" s="1"/>
  <c r="R30" i="157" s="1"/>
  <c r="R90" i="157" s="1"/>
  <c r="R104" i="157" s="1"/>
  <c r="Q434" i="157" l="1"/>
  <c r="Q453" i="157"/>
  <c r="Q254" i="157"/>
  <c r="Q262" i="157"/>
  <c r="Q255" i="157"/>
  <c r="Q263" i="157"/>
  <c r="Q251" i="157"/>
  <c r="Q259" i="157"/>
  <c r="Q253" i="157"/>
  <c r="Q261" i="157"/>
  <c r="Q306" i="157" s="1"/>
  <c r="Q396" i="157" s="1"/>
  <c r="Q250" i="157"/>
  <c r="Q267" i="157"/>
  <c r="Q252" i="157"/>
  <c r="Q268" i="157"/>
  <c r="Q256" i="157"/>
  <c r="Q269" i="157"/>
  <c r="Q249" i="157"/>
  <c r="Q265" i="157"/>
  <c r="Q258" i="157"/>
  <c r="Q260" i="157"/>
  <c r="Q275" i="157"/>
  <c r="Q283" i="157"/>
  <c r="Q257" i="157"/>
  <c r="Q273" i="157"/>
  <c r="Q276" i="157"/>
  <c r="Q271" i="157"/>
  <c r="Q277" i="157"/>
  <c r="Q266" i="157"/>
  <c r="Q270" i="157"/>
  <c r="Q278" i="157"/>
  <c r="Q264" i="157"/>
  <c r="Q279" i="157"/>
  <c r="Q272" i="157"/>
  <c r="Q280" i="157"/>
  <c r="Q282" i="157"/>
  <c r="Q287" i="157"/>
  <c r="Q285" i="157"/>
  <c r="Q288" i="157"/>
  <c r="Q289" i="157"/>
  <c r="Q281" i="157"/>
  <c r="Q290" i="157"/>
  <c r="Q284" i="157"/>
  <c r="Q274" i="157"/>
  <c r="Q286" i="157"/>
  <c r="Q469" i="157"/>
  <c r="Q470" i="157"/>
  <c r="Q429" i="157"/>
  <c r="Q464" i="157"/>
  <c r="Q457" i="157"/>
  <c r="Q466" i="157"/>
  <c r="Q450" i="157"/>
  <c r="Q455" i="157"/>
  <c r="Q459" i="157"/>
  <c r="Q447" i="157"/>
  <c r="Q442" i="157"/>
  <c r="Q439" i="157"/>
  <c r="Q444" i="157"/>
  <c r="Q467" i="157"/>
  <c r="Q468" i="157"/>
  <c r="Q458" i="157"/>
  <c r="Q435" i="157"/>
  <c r="Q465" i="157"/>
  <c r="Q440" i="157"/>
  <c r="Q456" i="157"/>
  <c r="Q437" i="157"/>
  <c r="Q443" i="157"/>
  <c r="Q460" i="157"/>
  <c r="Q436" i="157"/>
  <c r="Q446" i="157"/>
  <c r="Q454" i="157"/>
  <c r="Q452" i="157"/>
  <c r="Q448" i="157"/>
  <c r="Q438" i="157"/>
  <c r="Q461" i="157"/>
  <c r="Q433" i="157"/>
  <c r="Q430" i="157"/>
  <c r="Q449" i="157"/>
  <c r="Q431" i="157"/>
  <c r="Q445" i="157"/>
  <c r="Q462" i="157"/>
  <c r="Q451" i="157"/>
  <c r="Q432" i="157"/>
  <c r="Q245" i="157"/>
  <c r="Q244" i="157"/>
  <c r="Q7" i="157"/>
  <c r="Q11" i="157" s="1"/>
  <c r="Q9" i="157" s="1"/>
  <c r="Q246" i="157" l="1"/>
  <c r="D396" i="157"/>
  <c r="D306" i="157"/>
  <c r="Q336" i="157"/>
  <c r="Q291" i="157"/>
  <c r="Q471" i="157"/>
  <c r="Q472" i="157"/>
  <c r="Q473" i="157" s="1"/>
  <c r="Q426" i="157" l="1"/>
  <c r="Q46" i="157" s="1"/>
  <c r="Q53" i="157" l="1"/>
  <c r="Q73" i="157" s="1"/>
  <c r="R33" i="157" s="1"/>
  <c r="Q49" i="157"/>
  <c r="Q69" i="157" s="1"/>
  <c r="Q40" i="157"/>
  <c r="Q42" i="157" s="1"/>
  <c r="Q47" i="157"/>
  <c r="Q66" i="157"/>
  <c r="Q67" i="157" s="1"/>
  <c r="R25" i="157"/>
  <c r="R96" i="157" s="1"/>
  <c r="Q60" i="157" l="1"/>
  <c r="Q62" i="157" s="1"/>
  <c r="R26" i="157"/>
  <c r="R84" i="157" s="1"/>
  <c r="R98" i="157" s="1"/>
  <c r="R99" i="157" s="1"/>
  <c r="R101" i="157" s="1"/>
  <c r="Q51" i="157"/>
  <c r="Q71" i="157"/>
  <c r="R65" i="157"/>
  <c r="R29" i="157"/>
  <c r="R27" i="157" l="1"/>
  <c r="R31" i="157" s="1"/>
  <c r="R85" i="157"/>
  <c r="R87" i="157" s="1"/>
  <c r="R20" i="157"/>
  <c r="R22" i="157" s="1"/>
  <c r="Q72" i="157"/>
  <c r="Q76" i="157" s="1"/>
  <c r="Q56" i="157"/>
  <c r="R89" i="157"/>
  <c r="R91" i="157" l="1"/>
  <c r="Q476" i="157"/>
  <c r="Q481" i="157"/>
  <c r="R160" i="157" s="1"/>
  <c r="Q491" i="157"/>
  <c r="R170" i="157" s="1"/>
  <c r="Q500" i="157"/>
  <c r="R179" i="157" s="1"/>
  <c r="Q510" i="157"/>
  <c r="R189" i="157" s="1"/>
  <c r="Q512" i="157"/>
  <c r="R191" i="157" s="1"/>
  <c r="Q495" i="157"/>
  <c r="R174" i="157" s="1"/>
  <c r="Q514" i="157"/>
  <c r="R193" i="157" s="1"/>
  <c r="Q516" i="157"/>
  <c r="R195" i="157" s="1"/>
  <c r="Q499" i="157"/>
  <c r="R178" i="157" s="1"/>
  <c r="Q503" i="157"/>
  <c r="R182" i="157" s="1"/>
  <c r="Q494" i="157"/>
  <c r="R173" i="157" s="1"/>
  <c r="Q509" i="157"/>
  <c r="R188" i="157" s="1"/>
  <c r="Q497" i="157"/>
  <c r="R176" i="157" s="1"/>
  <c r="Q515" i="157"/>
  <c r="R194" i="157" s="1"/>
  <c r="Q486" i="157"/>
  <c r="R165" i="157" s="1"/>
  <c r="Q487" i="157"/>
  <c r="R166" i="157" s="1"/>
  <c r="Q506" i="157"/>
  <c r="R185" i="157" s="1"/>
  <c r="Q480" i="157"/>
  <c r="R159" i="157" s="1"/>
  <c r="Q485" i="157"/>
  <c r="R164" i="157" s="1"/>
  <c r="Q502" i="157"/>
  <c r="R181" i="157" s="1"/>
  <c r="Q507" i="157"/>
  <c r="R186" i="157" s="1"/>
  <c r="Q517" i="157"/>
  <c r="R196" i="157" s="1"/>
  <c r="Q482" i="157"/>
  <c r="R161" i="157" s="1"/>
  <c r="Q504" i="157"/>
  <c r="R183" i="157" s="1"/>
  <c r="R32" i="157"/>
  <c r="R92" i="157" s="1"/>
  <c r="R106" i="157" s="1"/>
  <c r="Q484" i="157"/>
  <c r="R163" i="157" s="1"/>
  <c r="Q490" i="157"/>
  <c r="R169" i="157" s="1"/>
  <c r="Q505" i="157"/>
  <c r="R184" i="157" s="1"/>
  <c r="Q479" i="157"/>
  <c r="R158" i="157" s="1"/>
  <c r="Q488" i="157"/>
  <c r="R167" i="157" s="1"/>
  <c r="Q489" i="157"/>
  <c r="R168" i="157" s="1"/>
  <c r="Q496" i="157"/>
  <c r="R175" i="157" s="1"/>
  <c r="Q493" i="157"/>
  <c r="R172" i="157" s="1"/>
  <c r="Q498" i="157"/>
  <c r="R177" i="157" s="1"/>
  <c r="Q483" i="157"/>
  <c r="R162" i="157" s="1"/>
  <c r="Q513" i="157"/>
  <c r="R192" i="157" s="1"/>
  <c r="Q511" i="157"/>
  <c r="R190" i="157" s="1"/>
  <c r="Q478" i="157"/>
  <c r="R157" i="157" s="1"/>
  <c r="Q501" i="157"/>
  <c r="R180" i="157" s="1"/>
  <c r="Q492" i="157"/>
  <c r="R171" i="157" s="1"/>
  <c r="Q477" i="157"/>
  <c r="R156" i="157" s="1"/>
  <c r="Q508" i="157"/>
  <c r="R187" i="157" s="1"/>
  <c r="R103" i="157"/>
  <c r="R8" i="157" l="1"/>
  <c r="R10" i="157" s="1"/>
  <c r="R352" i="157"/>
  <c r="D352" i="157" s="1"/>
  <c r="R353" i="157"/>
  <c r="R398" i="157" s="1"/>
  <c r="Q519" i="157"/>
  <c r="R93" i="157"/>
  <c r="R105" i="157"/>
  <c r="R155" i="157"/>
  <c r="Q518" i="157"/>
  <c r="R36" i="157"/>
  <c r="R14" i="157" l="1"/>
  <c r="R16" i="157" s="1"/>
  <c r="Q520" i="157"/>
  <c r="R197" i="157"/>
  <c r="R198" i="157"/>
  <c r="R107" i="157"/>
  <c r="R381" i="157"/>
  <c r="R50" i="157" s="1"/>
  <c r="R70" i="157" s="1"/>
  <c r="S30" i="157" s="1"/>
  <c r="S90" i="157" s="1"/>
  <c r="S104" i="157" s="1"/>
  <c r="R243" i="157" l="1"/>
  <c r="R214" i="157"/>
  <c r="R234" i="157"/>
  <c r="R207" i="157"/>
  <c r="R228" i="157"/>
  <c r="R212" i="157"/>
  <c r="R239" i="157"/>
  <c r="R241" i="157"/>
  <c r="R231" i="157"/>
  <c r="R206" i="157"/>
  <c r="R204" i="157"/>
  <c r="R224" i="157"/>
  <c r="R240" i="157"/>
  <c r="R223" i="157"/>
  <c r="R236" i="157"/>
  <c r="R205" i="157"/>
  <c r="R221" i="157"/>
  <c r="R209" i="157"/>
  <c r="R229" i="157"/>
  <c r="R235" i="157"/>
  <c r="R203" i="157"/>
  <c r="R237" i="157"/>
  <c r="R216" i="157"/>
  <c r="R217" i="157"/>
  <c r="R210" i="157"/>
  <c r="R218" i="157"/>
  <c r="R227" i="157"/>
  <c r="R233" i="157"/>
  <c r="R211" i="157"/>
  <c r="R219" i="157"/>
  <c r="R446" i="157" s="1"/>
  <c r="R222" i="157"/>
  <c r="R220" i="157"/>
  <c r="R230" i="157"/>
  <c r="R215" i="157"/>
  <c r="R442" i="157" s="1"/>
  <c r="R225" i="157"/>
  <c r="R226" i="157"/>
  <c r="R232" i="157"/>
  <c r="R213" i="157"/>
  <c r="R242" i="157"/>
  <c r="R238" i="157"/>
  <c r="R208" i="157"/>
  <c r="R202" i="157"/>
  <c r="R199" i="157"/>
  <c r="R52" i="157"/>
  <c r="R448" i="157" l="1"/>
  <c r="R460" i="157"/>
  <c r="R438" i="157"/>
  <c r="R453" i="157"/>
  <c r="R439" i="157"/>
  <c r="R253" i="157"/>
  <c r="R261" i="157"/>
  <c r="R254" i="157"/>
  <c r="R262" i="157"/>
  <c r="R307" i="157" s="1"/>
  <c r="R397" i="157" s="1"/>
  <c r="R250" i="157"/>
  <c r="R258" i="157"/>
  <c r="R252" i="157"/>
  <c r="R260" i="157"/>
  <c r="R257" i="157"/>
  <c r="R266" i="157"/>
  <c r="R259" i="157"/>
  <c r="R267" i="157"/>
  <c r="R263" i="157"/>
  <c r="R268" i="157"/>
  <c r="R256" i="157"/>
  <c r="R269" i="157"/>
  <c r="R249" i="157"/>
  <c r="R265" i="157"/>
  <c r="R251" i="157"/>
  <c r="R274" i="157"/>
  <c r="R282" i="157"/>
  <c r="R275" i="157"/>
  <c r="R283" i="157"/>
  <c r="R273" i="157"/>
  <c r="R276" i="157"/>
  <c r="R271" i="157"/>
  <c r="R277" i="157"/>
  <c r="R270" i="157"/>
  <c r="R278" i="157"/>
  <c r="R264" i="157"/>
  <c r="R255" i="157"/>
  <c r="R286" i="157"/>
  <c r="R279" i="157"/>
  <c r="R280" i="157"/>
  <c r="R287" i="157"/>
  <c r="R284" i="157"/>
  <c r="R288" i="157"/>
  <c r="R272" i="157"/>
  <c r="R289" i="157"/>
  <c r="R281" i="157"/>
  <c r="R290" i="157"/>
  <c r="R285" i="157"/>
  <c r="R7" i="157" s="1"/>
  <c r="R470" i="157"/>
  <c r="R451" i="157"/>
  <c r="R462" i="157"/>
  <c r="R454" i="157"/>
  <c r="R456" i="157"/>
  <c r="R431" i="157"/>
  <c r="R433" i="157"/>
  <c r="R441" i="157"/>
  <c r="R461" i="157"/>
  <c r="R457" i="157"/>
  <c r="R434" i="157"/>
  <c r="R436" i="157"/>
  <c r="R447" i="157"/>
  <c r="R432" i="157"/>
  <c r="R452" i="157"/>
  <c r="R465" i="157"/>
  <c r="R469" i="157"/>
  <c r="R449" i="157"/>
  <c r="R466" i="157"/>
  <c r="R464" i="157"/>
  <c r="R450" i="157"/>
  <c r="R459" i="157"/>
  <c r="R463" i="157"/>
  <c r="R467" i="157"/>
  <c r="R445" i="157"/>
  <c r="R430" i="157"/>
  <c r="R468" i="157"/>
  <c r="R443" i="157"/>
  <c r="R437" i="157"/>
  <c r="R440" i="157"/>
  <c r="R429" i="157"/>
  <c r="R435" i="157"/>
  <c r="R444" i="157"/>
  <c r="R455" i="157"/>
  <c r="R458" i="157"/>
  <c r="R245" i="157"/>
  <c r="R244" i="157"/>
  <c r="R246" i="157" l="1"/>
  <c r="R291" i="157"/>
  <c r="D307" i="157"/>
  <c r="R336" i="157"/>
  <c r="R11" i="157"/>
  <c r="R9" i="157" s="1"/>
  <c r="R472" i="157" l="1"/>
  <c r="R471" i="157"/>
  <c r="D397" i="157"/>
  <c r="R426" i="157"/>
  <c r="S25" i="157"/>
  <c r="S96" i="157" s="1"/>
  <c r="R473" i="157" l="1"/>
  <c r="R49" i="157"/>
  <c r="R69" i="157" s="1"/>
  <c r="S29" i="157" s="1"/>
  <c r="S89" i="157" s="1"/>
  <c r="S103" i="157" s="1"/>
  <c r="R46" i="157"/>
  <c r="R53" i="157"/>
  <c r="R73" i="157" s="1"/>
  <c r="R40" i="157"/>
  <c r="S65" i="157"/>
  <c r="R42" i="157" l="1"/>
  <c r="R60" i="157"/>
  <c r="R66" i="157"/>
  <c r="R67" i="157" s="1"/>
  <c r="R71" i="157" s="1"/>
  <c r="R47" i="157"/>
  <c r="R51" i="157" s="1"/>
  <c r="R56" i="157" s="1"/>
  <c r="S26" i="157"/>
  <c r="S33" i="157"/>
  <c r="R72" i="157"/>
  <c r="S84" i="157" l="1"/>
  <c r="S27" i="157"/>
  <c r="S31" i="157" s="1"/>
  <c r="S20" i="157"/>
  <c r="S22" i="157" s="1"/>
  <c r="R62" i="157"/>
  <c r="S32" i="157"/>
  <c r="R477" i="157"/>
  <c r="S156" i="157" s="1"/>
  <c r="R487" i="157"/>
  <c r="S166" i="157" s="1"/>
  <c r="R496" i="157"/>
  <c r="S175" i="157" s="1"/>
  <c r="R509" i="157"/>
  <c r="S188" i="157" s="1"/>
  <c r="R507" i="157"/>
  <c r="S186" i="157" s="1"/>
  <c r="R491" i="157"/>
  <c r="S170" i="157" s="1"/>
  <c r="R513" i="157"/>
  <c r="S192" i="157" s="1"/>
  <c r="R511" i="157"/>
  <c r="S190" i="157" s="1"/>
  <c r="R504" i="157"/>
  <c r="S183" i="157" s="1"/>
  <c r="R515" i="157"/>
  <c r="S194" i="157" s="1"/>
  <c r="R499" i="157"/>
  <c r="S178" i="157" s="1"/>
  <c r="R489" i="157"/>
  <c r="S168" i="157" s="1"/>
  <c r="R512" i="157"/>
  <c r="S191" i="157" s="1"/>
  <c r="R498" i="157"/>
  <c r="S177" i="157" s="1"/>
  <c r="R502" i="157"/>
  <c r="S181" i="157" s="1"/>
  <c r="R482" i="157"/>
  <c r="S161" i="157" s="1"/>
  <c r="R476" i="157"/>
  <c r="R481" i="157"/>
  <c r="S160" i="157" s="1"/>
  <c r="R500" i="157"/>
  <c r="S179" i="157" s="1"/>
  <c r="R490" i="157"/>
  <c r="S169" i="157" s="1"/>
  <c r="R479" i="157"/>
  <c r="S158" i="157" s="1"/>
  <c r="R76" i="157"/>
  <c r="R510" i="157"/>
  <c r="S189" i="157" s="1"/>
  <c r="R478" i="157"/>
  <c r="S157" i="157" s="1"/>
  <c r="R514" i="157"/>
  <c r="S193" i="157" s="1"/>
  <c r="R492" i="157"/>
  <c r="S171" i="157" s="1"/>
  <c r="R480" i="157"/>
  <c r="S159" i="157" s="1"/>
  <c r="R485" i="157"/>
  <c r="S164" i="157" s="1"/>
  <c r="R495" i="157"/>
  <c r="S174" i="157" s="1"/>
  <c r="R517" i="157"/>
  <c r="S196" i="157" s="1"/>
  <c r="R508" i="157"/>
  <c r="S187" i="157" s="1"/>
  <c r="R486" i="157"/>
  <c r="S165" i="157" s="1"/>
  <c r="R494" i="157"/>
  <c r="S173" i="157" s="1"/>
  <c r="R506" i="157"/>
  <c r="S185" i="157" s="1"/>
  <c r="R483" i="157"/>
  <c r="S162" i="157" s="1"/>
  <c r="R516" i="157"/>
  <c r="S195" i="157" s="1"/>
  <c r="R497" i="157"/>
  <c r="S176" i="157" s="1"/>
  <c r="R488" i="157"/>
  <c r="S167" i="157" s="1"/>
  <c r="R501" i="157"/>
  <c r="S180" i="157" s="1"/>
  <c r="R503" i="157"/>
  <c r="S182" i="157" s="1"/>
  <c r="R484" i="157"/>
  <c r="S163" i="157" s="1"/>
  <c r="R505" i="157"/>
  <c r="S184" i="157" s="1"/>
  <c r="R493" i="157"/>
  <c r="S172" i="157" s="1"/>
  <c r="S8" i="157" l="1"/>
  <c r="S10" i="157" s="1"/>
  <c r="S354" i="157"/>
  <c r="S399" i="157" s="1"/>
  <c r="S353" i="157"/>
  <c r="D353" i="157" s="1"/>
  <c r="S98" i="157"/>
  <c r="S99" i="157" s="1"/>
  <c r="S101" i="157" s="1"/>
  <c r="S105" i="157" s="1"/>
  <c r="S85" i="157"/>
  <c r="S87" i="157" s="1"/>
  <c r="S91" i="157" s="1"/>
  <c r="R519" i="157"/>
  <c r="S155" i="157"/>
  <c r="R518" i="157"/>
  <c r="S92" i="157"/>
  <c r="S36" i="157"/>
  <c r="S14" i="157" l="1"/>
  <c r="S16" i="157" s="1"/>
  <c r="R520" i="157"/>
  <c r="S197" i="157"/>
  <c r="S198" i="157"/>
  <c r="S381" i="157"/>
  <c r="S50" i="157" s="1"/>
  <c r="S70" i="157" s="1"/>
  <c r="T30" i="157" s="1"/>
  <c r="T90" i="157" s="1"/>
  <c r="T104" i="157" s="1"/>
  <c r="S93" i="157"/>
  <c r="S106" i="157"/>
  <c r="S107" i="157" s="1"/>
  <c r="S231" i="157" l="1"/>
  <c r="S203" i="157"/>
  <c r="S218" i="157"/>
  <c r="S237" i="157"/>
  <c r="S233" i="157"/>
  <c r="S215" i="157"/>
  <c r="S213" i="157"/>
  <c r="S228" i="157"/>
  <c r="S205" i="157"/>
  <c r="S239" i="157"/>
  <c r="S230" i="157"/>
  <c r="S238" i="157"/>
  <c r="S207" i="157"/>
  <c r="S226" i="157"/>
  <c r="S204" i="157"/>
  <c r="S227" i="157"/>
  <c r="S225" i="157"/>
  <c r="S235" i="157"/>
  <c r="S208" i="157"/>
  <c r="S223" i="157"/>
  <c r="S241" i="157"/>
  <c r="S232" i="157"/>
  <c r="S214" i="157"/>
  <c r="S243" i="157"/>
  <c r="S210" i="157"/>
  <c r="S224" i="157"/>
  <c r="S212" i="157"/>
  <c r="S220" i="157"/>
  <c r="S219" i="157"/>
  <c r="S229" i="157"/>
  <c r="S209" i="157"/>
  <c r="S236" i="157"/>
  <c r="S217" i="157"/>
  <c r="S221" i="157"/>
  <c r="S234" i="157"/>
  <c r="S240" i="157"/>
  <c r="S222" i="157"/>
  <c r="S211" i="157"/>
  <c r="S206" i="157"/>
  <c r="S216" i="157"/>
  <c r="S443" i="157" s="1"/>
  <c r="S242" i="157"/>
  <c r="S202" i="157"/>
  <c r="S199" i="157"/>
  <c r="S52" i="157"/>
  <c r="S467" i="157" l="1"/>
  <c r="S432" i="157"/>
  <c r="S252" i="157"/>
  <c r="S260" i="157"/>
  <c r="S253" i="157"/>
  <c r="S261" i="157"/>
  <c r="S249" i="157"/>
  <c r="S257" i="157"/>
  <c r="S265" i="157"/>
  <c r="S251" i="157"/>
  <c r="S259" i="157"/>
  <c r="S264" i="157"/>
  <c r="S273" i="157"/>
  <c r="S250" i="157"/>
  <c r="S266" i="157"/>
  <c r="S254" i="157"/>
  <c r="S267" i="157"/>
  <c r="S263" i="157"/>
  <c r="S308" i="157" s="1"/>
  <c r="S398" i="157" s="1"/>
  <c r="S268" i="157"/>
  <c r="S256" i="157"/>
  <c r="S269" i="157"/>
  <c r="S258" i="157"/>
  <c r="S281" i="157"/>
  <c r="S274" i="157"/>
  <c r="S282" i="157"/>
  <c r="S262" i="157"/>
  <c r="S275" i="157"/>
  <c r="S276" i="157"/>
  <c r="S271" i="157"/>
  <c r="S277" i="157"/>
  <c r="S270" i="157"/>
  <c r="S278" i="157"/>
  <c r="S285" i="157"/>
  <c r="S7" i="157" s="1"/>
  <c r="S286" i="157"/>
  <c r="S279" i="157"/>
  <c r="S280" i="157"/>
  <c r="S287" i="157"/>
  <c r="S255" i="157"/>
  <c r="S288" i="157"/>
  <c r="S272" i="157"/>
  <c r="S289" i="157"/>
  <c r="S283" i="157"/>
  <c r="S290" i="157"/>
  <c r="S284" i="157"/>
  <c r="S461" i="157"/>
  <c r="S465" i="157"/>
  <c r="S435" i="157"/>
  <c r="S464" i="157"/>
  <c r="S470" i="157"/>
  <c r="S466" i="157"/>
  <c r="S430" i="157"/>
  <c r="S444" i="157"/>
  <c r="S452" i="157"/>
  <c r="S463" i="157"/>
  <c r="S457" i="157"/>
  <c r="S440" i="157"/>
  <c r="S448" i="157"/>
  <c r="S436" i="157"/>
  <c r="S456" i="157"/>
  <c r="S453" i="157"/>
  <c r="S439" i="157"/>
  <c r="S429" i="157"/>
  <c r="S433" i="157"/>
  <c r="S441" i="157"/>
  <c r="S458" i="157"/>
  <c r="S460" i="157"/>
  <c r="S438" i="157"/>
  <c r="S459" i="157"/>
  <c r="S449" i="157"/>
  <c r="S446" i="157"/>
  <c r="S434" i="157"/>
  <c r="S450" i="157"/>
  <c r="S455" i="157"/>
  <c r="S462" i="157"/>
  <c r="S454" i="157"/>
  <c r="S437" i="157"/>
  <c r="S468" i="157"/>
  <c r="S447" i="157"/>
  <c r="S442" i="157"/>
  <c r="S451" i="157"/>
  <c r="S431" i="157"/>
  <c r="S445" i="157"/>
  <c r="S469" i="157"/>
  <c r="S244" i="157"/>
  <c r="S245" i="157"/>
  <c r="S246" i="157" l="1"/>
  <c r="D398" i="157"/>
  <c r="S291" i="157"/>
  <c r="S336" i="157"/>
  <c r="D308" i="157"/>
  <c r="S11" i="157"/>
  <c r="S9" i="157" s="1"/>
  <c r="S426" i="157" l="1"/>
  <c r="S46" i="157" s="1"/>
  <c r="S47" i="157" s="1"/>
  <c r="S471" i="157"/>
  <c r="S472" i="157"/>
  <c r="T25" i="157"/>
  <c r="T96" i="157" s="1"/>
  <c r="S72" i="157"/>
  <c r="S473" i="157" l="1"/>
  <c r="S66" i="157"/>
  <c r="S67" i="157" s="1"/>
  <c r="S49" i="157"/>
  <c r="S69" i="157" s="1"/>
  <c r="T29" i="157" s="1"/>
  <c r="T89" i="157" s="1"/>
  <c r="T103" i="157" s="1"/>
  <c r="S53" i="157"/>
  <c r="S73" i="157" s="1"/>
  <c r="T33" i="157" s="1"/>
  <c r="S40" i="157"/>
  <c r="S42" i="157" s="1"/>
  <c r="T65" i="157"/>
  <c r="T32" i="157"/>
  <c r="S479" i="157"/>
  <c r="T158" i="157" s="1"/>
  <c r="S483" i="157"/>
  <c r="T162" i="157" s="1"/>
  <c r="S488" i="157"/>
  <c r="T167" i="157" s="1"/>
  <c r="S492" i="157"/>
  <c r="T171" i="157" s="1"/>
  <c r="S496" i="157"/>
  <c r="T175" i="157" s="1"/>
  <c r="S500" i="157"/>
  <c r="T179" i="157" s="1"/>
  <c r="S476" i="157"/>
  <c r="S480" i="157"/>
  <c r="T159" i="157" s="1"/>
  <c r="S484" i="157"/>
  <c r="T163" i="157" s="1"/>
  <c r="S489" i="157"/>
  <c r="T168" i="157" s="1"/>
  <c r="S493" i="157"/>
  <c r="T172" i="157" s="1"/>
  <c r="S497" i="157"/>
  <c r="T176" i="157" s="1"/>
  <c r="S501" i="157"/>
  <c r="T180" i="157" s="1"/>
  <c r="S477" i="157"/>
  <c r="T156" i="157" s="1"/>
  <c r="S481" i="157"/>
  <c r="T160" i="157" s="1"/>
  <c r="S485" i="157"/>
  <c r="T164" i="157" s="1"/>
  <c r="S490" i="157"/>
  <c r="T169" i="157" s="1"/>
  <c r="S494" i="157"/>
  <c r="T173" i="157" s="1"/>
  <c r="S498" i="157"/>
  <c r="T177" i="157" s="1"/>
  <c r="S478" i="157"/>
  <c r="T157" i="157" s="1"/>
  <c r="S482" i="157"/>
  <c r="T161" i="157" s="1"/>
  <c r="S487" i="157"/>
  <c r="T166" i="157" s="1"/>
  <c r="S491" i="157"/>
  <c r="T170" i="157" s="1"/>
  <c r="S495" i="157"/>
  <c r="T174" i="157" s="1"/>
  <c r="S499" i="157"/>
  <c r="T178" i="157" s="1"/>
  <c r="S504" i="157"/>
  <c r="T183" i="157" s="1"/>
  <c r="S508" i="157"/>
  <c r="T187" i="157" s="1"/>
  <c r="S512" i="157"/>
  <c r="T191" i="157" s="1"/>
  <c r="S516" i="157"/>
  <c r="T195" i="157" s="1"/>
  <c r="S502" i="157"/>
  <c r="T181" i="157" s="1"/>
  <c r="S505" i="157"/>
  <c r="T184" i="157" s="1"/>
  <c r="S509" i="157"/>
  <c r="T188" i="157" s="1"/>
  <c r="S513" i="157"/>
  <c r="T192" i="157" s="1"/>
  <c r="S517" i="157"/>
  <c r="T196" i="157" s="1"/>
  <c r="S486" i="157"/>
  <c r="T165" i="157" s="1"/>
  <c r="S506" i="157"/>
  <c r="T185" i="157" s="1"/>
  <c r="S510" i="157"/>
  <c r="T189" i="157" s="1"/>
  <c r="S514" i="157"/>
  <c r="T193" i="157" s="1"/>
  <c r="S503" i="157"/>
  <c r="T182" i="157" s="1"/>
  <c r="S507" i="157"/>
  <c r="T186" i="157" s="1"/>
  <c r="S511" i="157"/>
  <c r="T190" i="157" s="1"/>
  <c r="S515" i="157"/>
  <c r="T194" i="157" s="1"/>
  <c r="T8" i="157" l="1"/>
  <c r="T10" i="157" s="1"/>
  <c r="S51" i="157"/>
  <c r="S56" i="157" s="1"/>
  <c r="S71" i="157"/>
  <c r="S76" i="157" s="1"/>
  <c r="T26" i="157"/>
  <c r="T84" i="157" s="1"/>
  <c r="T98" i="157" s="1"/>
  <c r="T99" i="157" s="1"/>
  <c r="T101" i="157" s="1"/>
  <c r="T105" i="157" s="1"/>
  <c r="S60" i="157"/>
  <c r="S62" i="157" s="1"/>
  <c r="T355" i="157"/>
  <c r="T400" i="157" s="1"/>
  <c r="T354" i="157"/>
  <c r="D354" i="157" s="1"/>
  <c r="S519" i="157"/>
  <c r="T92" i="157"/>
  <c r="T155" i="157"/>
  <c r="S518" i="157"/>
  <c r="T20" i="157" l="1"/>
  <c r="T22" i="157" s="1"/>
  <c r="T85" i="157"/>
  <c r="T87" i="157" s="1"/>
  <c r="T91" i="157" s="1"/>
  <c r="T93" i="157" s="1"/>
  <c r="T27" i="157"/>
  <c r="T31" i="157" s="1"/>
  <c r="T36" i="157" s="1"/>
  <c r="T14" i="157"/>
  <c r="T16" i="157" s="1"/>
  <c r="S520" i="157"/>
  <c r="T198" i="157"/>
  <c r="T106" i="157"/>
  <c r="T107" i="157" s="1"/>
  <c r="T197" i="157"/>
  <c r="T381" i="157"/>
  <c r="T52" i="157" s="1"/>
  <c r="T230" i="157" l="1"/>
  <c r="T211" i="157"/>
  <c r="T217" i="157"/>
  <c r="T208" i="157"/>
  <c r="T203" i="157"/>
  <c r="T219" i="157"/>
  <c r="T214" i="157"/>
  <c r="T212" i="157"/>
  <c r="T231" i="157"/>
  <c r="T240" i="157"/>
  <c r="T239" i="157"/>
  <c r="T206" i="157"/>
  <c r="T207" i="157"/>
  <c r="T222" i="157"/>
  <c r="T242" i="157"/>
  <c r="T224" i="157"/>
  <c r="T210" i="157"/>
  <c r="T209" i="157"/>
  <c r="T220" i="157"/>
  <c r="T232" i="157"/>
  <c r="T227" i="157"/>
  <c r="T205" i="157"/>
  <c r="T225" i="157"/>
  <c r="T213" i="157"/>
  <c r="T204" i="157"/>
  <c r="T237" i="157"/>
  <c r="T221" i="157"/>
  <c r="T215" i="157"/>
  <c r="T218" i="157"/>
  <c r="T235" i="157"/>
  <c r="T236" i="157"/>
  <c r="T241" i="157"/>
  <c r="T233" i="157"/>
  <c r="T226" i="157"/>
  <c r="T223" i="157"/>
  <c r="T238" i="157"/>
  <c r="T216" i="157"/>
  <c r="T229" i="157"/>
  <c r="T228" i="157"/>
  <c r="T243" i="157"/>
  <c r="T234" i="157"/>
  <c r="T202" i="157"/>
  <c r="T199" i="157"/>
  <c r="T50" i="157"/>
  <c r="T70" i="157" s="1"/>
  <c r="U30" i="157" s="1"/>
  <c r="U90" i="157" s="1"/>
  <c r="U104" i="157" s="1"/>
  <c r="T444" i="157" l="1"/>
  <c r="T251" i="157"/>
  <c r="T259" i="157"/>
  <c r="T252" i="157"/>
  <c r="T260" i="157"/>
  <c r="T256" i="157"/>
  <c r="T264" i="157"/>
  <c r="T309" i="157" s="1"/>
  <c r="T399" i="157" s="1"/>
  <c r="T250" i="157"/>
  <c r="T258" i="157"/>
  <c r="T255" i="157"/>
  <c r="T272" i="157"/>
  <c r="T257" i="157"/>
  <c r="T261" i="157"/>
  <c r="T266" i="157"/>
  <c r="T254" i="157"/>
  <c r="T267" i="157"/>
  <c r="T263" i="157"/>
  <c r="T268" i="157"/>
  <c r="T249" i="157"/>
  <c r="T265" i="157"/>
  <c r="T269" i="157"/>
  <c r="T280" i="157"/>
  <c r="T281" i="157"/>
  <c r="T274" i="157"/>
  <c r="T262" i="157"/>
  <c r="T273" i="157"/>
  <c r="T275" i="157"/>
  <c r="T283" i="157"/>
  <c r="T253" i="157"/>
  <c r="T276" i="157"/>
  <c r="T271" i="157"/>
  <c r="T277" i="157"/>
  <c r="T284" i="157"/>
  <c r="T282" i="157"/>
  <c r="T285" i="157"/>
  <c r="T286" i="157"/>
  <c r="T270" i="157"/>
  <c r="T279" i="157"/>
  <c r="T287" i="157"/>
  <c r="T288" i="157"/>
  <c r="T289" i="157"/>
  <c r="T278" i="157"/>
  <c r="T290" i="157"/>
  <c r="T455" i="157"/>
  <c r="T456" i="157"/>
  <c r="T454" i="157"/>
  <c r="T465" i="157"/>
  <c r="T443" i="157"/>
  <c r="T463" i="157"/>
  <c r="T467" i="157"/>
  <c r="T459" i="157"/>
  <c r="T437" i="157"/>
  <c r="T464" i="157"/>
  <c r="T450" i="157"/>
  <c r="T458" i="157"/>
  <c r="T466" i="157"/>
  <c r="T440" i="157"/>
  <c r="T452" i="157"/>
  <c r="T469" i="157"/>
  <c r="T441" i="157"/>
  <c r="T462" i="157"/>
  <c r="T432" i="157"/>
  <c r="T449" i="157"/>
  <c r="T446" i="157"/>
  <c r="T445" i="157"/>
  <c r="T434" i="157"/>
  <c r="T431" i="157"/>
  <c r="T442" i="157"/>
  <c r="T433" i="157"/>
  <c r="T435" i="157"/>
  <c r="T438" i="157"/>
  <c r="T447" i="157"/>
  <c r="T461" i="157"/>
  <c r="T436" i="157"/>
  <c r="T457" i="157"/>
  <c r="T439" i="157"/>
  <c r="T470" i="157"/>
  <c r="T430" i="157"/>
  <c r="T460" i="157"/>
  <c r="T429" i="157"/>
  <c r="T451" i="157"/>
  <c r="T468" i="157"/>
  <c r="T448" i="157"/>
  <c r="T453" i="157"/>
  <c r="T244" i="157"/>
  <c r="T245" i="157"/>
  <c r="T7" i="157"/>
  <c r="T246" i="157" l="1"/>
  <c r="D399" i="157"/>
  <c r="T291" i="157"/>
  <c r="D309" i="157"/>
  <c r="T336" i="157"/>
  <c r="T11" i="157"/>
  <c r="T9" i="157" s="1"/>
  <c r="T426" i="157" l="1"/>
  <c r="T46" i="157" s="1"/>
  <c r="T66" i="157" s="1"/>
  <c r="T472" i="157"/>
  <c r="T471" i="157"/>
  <c r="T473" i="157" l="1"/>
  <c r="T47" i="157"/>
  <c r="T53" i="157"/>
  <c r="T73" i="157" s="1"/>
  <c r="U26" i="157" s="1"/>
  <c r="U84" i="157" s="1"/>
  <c r="T40" i="157"/>
  <c r="T42" i="157" s="1"/>
  <c r="T49" i="157"/>
  <c r="T69" i="157" s="1"/>
  <c r="T67" i="157"/>
  <c r="U33" i="157" l="1"/>
  <c r="T51" i="157"/>
  <c r="T60" i="157"/>
  <c r="T62" i="157" s="1"/>
  <c r="U85" i="157"/>
  <c r="U87" i="157" s="1"/>
  <c r="U98" i="157"/>
  <c r="T71" i="157"/>
  <c r="U25" i="157"/>
  <c r="U96" i="157" s="1"/>
  <c r="T72" i="157"/>
  <c r="U29" i="157"/>
  <c r="U89" i="157" s="1"/>
  <c r="U20" i="157" l="1"/>
  <c r="U22" i="157" s="1"/>
  <c r="U99" i="157"/>
  <c r="U101" i="157" s="1"/>
  <c r="U91" i="157"/>
  <c r="U103" i="157"/>
  <c r="U27" i="157"/>
  <c r="U31" i="157" s="1"/>
  <c r="U65" i="157"/>
  <c r="U32" i="157"/>
  <c r="T479" i="157"/>
  <c r="U158" i="157" s="1"/>
  <c r="T483" i="157"/>
  <c r="U162" i="157" s="1"/>
  <c r="T488" i="157"/>
  <c r="U167" i="157" s="1"/>
  <c r="T492" i="157"/>
  <c r="U171" i="157" s="1"/>
  <c r="T496" i="157"/>
  <c r="U175" i="157" s="1"/>
  <c r="T500" i="157"/>
  <c r="U179" i="157" s="1"/>
  <c r="T476" i="157"/>
  <c r="T480" i="157"/>
  <c r="U159" i="157" s="1"/>
  <c r="T484" i="157"/>
  <c r="U163" i="157" s="1"/>
  <c r="T489" i="157"/>
  <c r="U168" i="157" s="1"/>
  <c r="T493" i="157"/>
  <c r="U172" i="157" s="1"/>
  <c r="T497" i="157"/>
  <c r="U176" i="157" s="1"/>
  <c r="T501" i="157"/>
  <c r="U180" i="157" s="1"/>
  <c r="T477" i="157"/>
  <c r="U156" i="157" s="1"/>
  <c r="T481" i="157"/>
  <c r="U160" i="157" s="1"/>
  <c r="T485" i="157"/>
  <c r="U164" i="157" s="1"/>
  <c r="T490" i="157"/>
  <c r="U169" i="157" s="1"/>
  <c r="T494" i="157"/>
  <c r="U173" i="157" s="1"/>
  <c r="T498" i="157"/>
  <c r="U177" i="157" s="1"/>
  <c r="T478" i="157"/>
  <c r="U157" i="157" s="1"/>
  <c r="T482" i="157"/>
  <c r="U161" i="157" s="1"/>
  <c r="T487" i="157"/>
  <c r="U166" i="157" s="1"/>
  <c r="T491" i="157"/>
  <c r="U170" i="157" s="1"/>
  <c r="T495" i="157"/>
  <c r="U174" i="157" s="1"/>
  <c r="T499" i="157"/>
  <c r="U178" i="157" s="1"/>
  <c r="T503" i="157"/>
  <c r="U182" i="157" s="1"/>
  <c r="T507" i="157"/>
  <c r="U186" i="157" s="1"/>
  <c r="T511" i="157"/>
  <c r="U190" i="157" s="1"/>
  <c r="T515" i="157"/>
  <c r="U194" i="157" s="1"/>
  <c r="T504" i="157"/>
  <c r="U183" i="157" s="1"/>
  <c r="T508" i="157"/>
  <c r="U187" i="157" s="1"/>
  <c r="T512" i="157"/>
  <c r="U191" i="157" s="1"/>
  <c r="T516" i="157"/>
  <c r="U195" i="157" s="1"/>
  <c r="T502" i="157"/>
  <c r="U181" i="157" s="1"/>
  <c r="T505" i="157"/>
  <c r="U184" i="157" s="1"/>
  <c r="T509" i="157"/>
  <c r="U188" i="157" s="1"/>
  <c r="T513" i="157"/>
  <c r="U192" i="157" s="1"/>
  <c r="T517" i="157"/>
  <c r="U196" i="157" s="1"/>
  <c r="T486" i="157"/>
  <c r="U165" i="157" s="1"/>
  <c r="T506" i="157"/>
  <c r="U185" i="157" s="1"/>
  <c r="T510" i="157"/>
  <c r="U189" i="157" s="1"/>
  <c r="T514" i="157"/>
  <c r="U193" i="157" s="1"/>
  <c r="T56" i="157"/>
  <c r="T76" i="157"/>
  <c r="U8" i="157" l="1"/>
  <c r="U10" i="157" s="1"/>
  <c r="U355" i="157"/>
  <c r="D355" i="157" s="1"/>
  <c r="U356" i="157"/>
  <c r="U401" i="157" s="1"/>
  <c r="T519" i="157"/>
  <c r="U105" i="157"/>
  <c r="U92" i="157"/>
  <c r="U36" i="157"/>
  <c r="U155" i="157"/>
  <c r="T518" i="157"/>
  <c r="U14" i="157" l="1"/>
  <c r="U16" i="157" s="1"/>
  <c r="T520" i="157"/>
  <c r="U198" i="157"/>
  <c r="U93" i="157"/>
  <c r="U106" i="157"/>
  <c r="U107" i="157" s="1"/>
  <c r="U197" i="157"/>
  <c r="U381" i="157"/>
  <c r="U52" i="157" s="1"/>
  <c r="U236" i="157" l="1"/>
  <c r="U217" i="157"/>
  <c r="U203" i="157"/>
  <c r="U204" i="157"/>
  <c r="U219" i="157"/>
  <c r="U215" i="157"/>
  <c r="U223" i="157"/>
  <c r="U209" i="157"/>
  <c r="U240" i="157"/>
  <c r="U228" i="157"/>
  <c r="U230" i="157"/>
  <c r="U233" i="157"/>
  <c r="U234" i="157"/>
  <c r="U232" i="157"/>
  <c r="U207" i="157"/>
  <c r="U226" i="157"/>
  <c r="U214" i="157"/>
  <c r="U211" i="157"/>
  <c r="U216" i="157"/>
  <c r="U242" i="157"/>
  <c r="U218" i="157"/>
  <c r="U210" i="157"/>
  <c r="U220" i="157"/>
  <c r="U212" i="157"/>
  <c r="U237" i="157"/>
  <c r="U206" i="157"/>
  <c r="U239" i="157"/>
  <c r="U205" i="157"/>
  <c r="U241" i="157"/>
  <c r="U238" i="157"/>
  <c r="U208" i="157"/>
  <c r="U225" i="157"/>
  <c r="U227" i="157"/>
  <c r="U235" i="157"/>
  <c r="U229" i="157"/>
  <c r="U213" i="157"/>
  <c r="U221" i="157"/>
  <c r="U243" i="157"/>
  <c r="U222" i="157"/>
  <c r="U231" i="157"/>
  <c r="U224" i="157"/>
  <c r="U202" i="157"/>
  <c r="U199" i="157"/>
  <c r="U50" i="157"/>
  <c r="U70" i="157" s="1"/>
  <c r="V30" i="157" s="1"/>
  <c r="V90" i="157" s="1"/>
  <c r="V104" i="157" s="1"/>
  <c r="U445" i="157" l="1"/>
  <c r="U470" i="157"/>
  <c r="U469" i="157"/>
  <c r="U459" i="157"/>
  <c r="U448" i="157"/>
  <c r="U465" i="157"/>
  <c r="U250" i="157"/>
  <c r="U258" i="157"/>
  <c r="U251" i="157"/>
  <c r="U259" i="157"/>
  <c r="U255" i="157"/>
  <c r="U263" i="157"/>
  <c r="U249" i="157"/>
  <c r="U257" i="157"/>
  <c r="U265" i="157"/>
  <c r="U310" i="157" s="1"/>
  <c r="U400" i="157" s="1"/>
  <c r="U262" i="157"/>
  <c r="U271" i="157"/>
  <c r="U264" i="157"/>
  <c r="U252" i="157"/>
  <c r="U261" i="157"/>
  <c r="U266" i="157"/>
  <c r="U254" i="157"/>
  <c r="U267" i="157"/>
  <c r="U256" i="157"/>
  <c r="U268" i="157"/>
  <c r="U260" i="157"/>
  <c r="U272" i="157"/>
  <c r="U279" i="157"/>
  <c r="U280" i="157"/>
  <c r="U269" i="157"/>
  <c r="U274" i="157"/>
  <c r="U282" i="157"/>
  <c r="U273" i="157"/>
  <c r="U275" i="157"/>
  <c r="U283" i="157"/>
  <c r="U253" i="157"/>
  <c r="U276" i="157"/>
  <c r="U278" i="157"/>
  <c r="U284" i="157"/>
  <c r="U285" i="157"/>
  <c r="U7" i="157" s="1"/>
  <c r="U286" i="157"/>
  <c r="U270" i="157"/>
  <c r="U287" i="157"/>
  <c r="U277" i="157"/>
  <c r="U281" i="157"/>
  <c r="U288" i="157"/>
  <c r="U290" i="157"/>
  <c r="U289" i="157"/>
  <c r="U429" i="157"/>
  <c r="U441" i="157"/>
  <c r="U460" i="157"/>
  <c r="U440" i="157"/>
  <c r="U466" i="157"/>
  <c r="U443" i="157"/>
  <c r="U457" i="157"/>
  <c r="U430" i="157"/>
  <c r="U433" i="157"/>
  <c r="U444" i="157"/>
  <c r="U436" i="157"/>
  <c r="U438" i="157"/>
  <c r="U454" i="157"/>
  <c r="U464" i="157"/>
  <c r="U431" i="157"/>
  <c r="U462" i="157"/>
  <c r="U451" i="157"/>
  <c r="U467" i="157"/>
  <c r="U439" i="157"/>
  <c r="U442" i="157"/>
  <c r="U468" i="157"/>
  <c r="U461" i="157"/>
  <c r="U446" i="157"/>
  <c r="U432" i="157"/>
  <c r="U450" i="157"/>
  <c r="U437" i="157"/>
  <c r="U456" i="157"/>
  <c r="U452" i="157"/>
  <c r="U453" i="157"/>
  <c r="U434" i="157"/>
  <c r="U435" i="157"/>
  <c r="U458" i="157"/>
  <c r="U449" i="157"/>
  <c r="U463" i="157"/>
  <c r="U455" i="157"/>
  <c r="U447" i="157"/>
  <c r="U244" i="157"/>
  <c r="U245" i="157"/>
  <c r="U246" i="157" l="1"/>
  <c r="D310" i="157"/>
  <c r="D400" i="157"/>
  <c r="U291" i="157"/>
  <c r="U336" i="157"/>
  <c r="U11" i="157"/>
  <c r="U9" i="157" s="1"/>
  <c r="U471" i="157" l="1"/>
  <c r="U472" i="157"/>
  <c r="U426" i="157"/>
  <c r="U473" i="157" l="1"/>
  <c r="U49" i="157"/>
  <c r="U69" i="157" s="1"/>
  <c r="U46" i="157"/>
  <c r="U40" i="157"/>
  <c r="U60" i="157" s="1"/>
  <c r="U53" i="157"/>
  <c r="U73" i="157" s="1"/>
  <c r="U66" i="157" l="1"/>
  <c r="U67" i="157" s="1"/>
  <c r="U71" i="157" s="1"/>
  <c r="U47" i="157"/>
  <c r="U51" i="157" s="1"/>
  <c r="V33" i="157"/>
  <c r="V26" i="157"/>
  <c r="V84" i="157" s="1"/>
  <c r="V98" i="157" s="1"/>
  <c r="U42" i="157"/>
  <c r="V25" i="157"/>
  <c r="V96" i="157" s="1"/>
  <c r="U62" i="157"/>
  <c r="V20" i="157"/>
  <c r="V29" i="157"/>
  <c r="V89" i="157" s="1"/>
  <c r="V85" i="157" l="1"/>
  <c r="V87" i="157" s="1"/>
  <c r="V91" i="157" s="1"/>
  <c r="V99" i="157"/>
  <c r="V101" i="157" s="1"/>
  <c r="V103" i="157"/>
  <c r="U72" i="157"/>
  <c r="U482" i="157" s="1"/>
  <c r="V161" i="157" s="1"/>
  <c r="V27" i="157"/>
  <c r="V31" i="157" s="1"/>
  <c r="V65" i="157"/>
  <c r="V22" i="157"/>
  <c r="V105" i="157" l="1"/>
  <c r="V32" i="157"/>
  <c r="V92" i="157" s="1"/>
  <c r="U478" i="157"/>
  <c r="V157" i="157" s="1"/>
  <c r="U76" i="157"/>
  <c r="U56" i="157"/>
  <c r="U517" i="157"/>
  <c r="V196" i="157" s="1"/>
  <c r="U515" i="157"/>
  <c r="V194" i="157" s="1"/>
  <c r="U511" i="157"/>
  <c r="V190" i="157" s="1"/>
  <c r="U485" i="157"/>
  <c r="V164" i="157" s="1"/>
  <c r="U481" i="157"/>
  <c r="V160" i="157" s="1"/>
  <c r="U493" i="157"/>
  <c r="V172" i="157" s="1"/>
  <c r="U476" i="157"/>
  <c r="U513" i="157"/>
  <c r="V192" i="157" s="1"/>
  <c r="U489" i="157"/>
  <c r="V168" i="157" s="1"/>
  <c r="U509" i="157"/>
  <c r="V188" i="157" s="1"/>
  <c r="U505" i="157"/>
  <c r="V184" i="157" s="1"/>
  <c r="U500" i="157"/>
  <c r="V179" i="157" s="1"/>
  <c r="U506" i="157"/>
  <c r="V185" i="157" s="1"/>
  <c r="U507" i="157"/>
  <c r="V186" i="157" s="1"/>
  <c r="U488" i="157"/>
  <c r="V167" i="157" s="1"/>
  <c r="U486" i="157"/>
  <c r="V165" i="157" s="1"/>
  <c r="U498" i="157"/>
  <c r="V177" i="157" s="1"/>
  <c r="U483" i="157"/>
  <c r="V162" i="157" s="1"/>
  <c r="U508" i="157"/>
  <c r="V187" i="157" s="1"/>
  <c r="U477" i="157"/>
  <c r="V156" i="157" s="1"/>
  <c r="U479" i="157"/>
  <c r="V158" i="157" s="1"/>
  <c r="U504" i="157"/>
  <c r="V183" i="157" s="1"/>
  <c r="U501" i="157"/>
  <c r="V180" i="157" s="1"/>
  <c r="U499" i="157"/>
  <c r="V178" i="157" s="1"/>
  <c r="U494" i="157"/>
  <c r="V173" i="157" s="1"/>
  <c r="U484" i="157"/>
  <c r="V163" i="157" s="1"/>
  <c r="U516" i="157"/>
  <c r="V195" i="157" s="1"/>
  <c r="U495" i="157"/>
  <c r="V174" i="157" s="1"/>
  <c r="U510" i="157"/>
  <c r="V189" i="157" s="1"/>
  <c r="U512" i="157"/>
  <c r="V191" i="157" s="1"/>
  <c r="U490" i="157"/>
  <c r="V169" i="157" s="1"/>
  <c r="U480" i="157"/>
  <c r="V159" i="157" s="1"/>
  <c r="U491" i="157"/>
  <c r="V170" i="157" s="1"/>
  <c r="U496" i="157"/>
  <c r="V175" i="157" s="1"/>
  <c r="U487" i="157"/>
  <c r="V166" i="157" s="1"/>
  <c r="U514" i="157"/>
  <c r="V193" i="157" s="1"/>
  <c r="U502" i="157"/>
  <c r="V181" i="157" s="1"/>
  <c r="U503" i="157"/>
  <c r="V182" i="157" s="1"/>
  <c r="U497" i="157"/>
  <c r="V176" i="157" s="1"/>
  <c r="U492" i="157"/>
  <c r="V171" i="157" s="1"/>
  <c r="V8" i="157" l="1"/>
  <c r="V10" i="157" s="1"/>
  <c r="V357" i="157"/>
  <c r="V402" i="157" s="1"/>
  <c r="V356" i="157"/>
  <c r="D356" i="157" s="1"/>
  <c r="V155" i="157"/>
  <c r="U519" i="157"/>
  <c r="V36" i="157"/>
  <c r="V93" i="157"/>
  <c r="V106" i="157"/>
  <c r="V107" i="157" s="1"/>
  <c r="U518" i="157"/>
  <c r="V198" i="157" l="1"/>
  <c r="V381" i="157"/>
  <c r="V52" i="157" s="1"/>
  <c r="V197" i="157"/>
  <c r="V14" i="157"/>
  <c r="V16" i="157" s="1"/>
  <c r="U520" i="157"/>
  <c r="V208" i="157" l="1"/>
  <c r="V235" i="157"/>
  <c r="V206" i="157"/>
  <c r="V233" i="157"/>
  <c r="V204" i="157"/>
  <c r="V237" i="157"/>
  <c r="V239" i="157"/>
  <c r="V203" i="157"/>
  <c r="V223" i="157"/>
  <c r="V226" i="157"/>
  <c r="V222" i="157"/>
  <c r="V227" i="157"/>
  <c r="V241" i="157"/>
  <c r="V225" i="157"/>
  <c r="V228" i="157"/>
  <c r="V240" i="157"/>
  <c r="V238" i="157"/>
  <c r="V236" i="157"/>
  <c r="V207" i="157"/>
  <c r="V242" i="157"/>
  <c r="V214" i="157"/>
  <c r="V229" i="157"/>
  <c r="V220" i="157"/>
  <c r="V212" i="157"/>
  <c r="V205" i="157"/>
  <c r="V221" i="157"/>
  <c r="V219" i="157"/>
  <c r="V446" i="157" s="1"/>
  <c r="V232" i="157"/>
  <c r="V213" i="157"/>
  <c r="V209" i="157"/>
  <c r="V211" i="157"/>
  <c r="V216" i="157"/>
  <c r="V218" i="157"/>
  <c r="V243" i="157"/>
  <c r="V215" i="157"/>
  <c r="V234" i="157"/>
  <c r="V231" i="157"/>
  <c r="V210" i="157"/>
  <c r="V224" i="157"/>
  <c r="V217" i="157"/>
  <c r="V230" i="157"/>
  <c r="V202" i="157"/>
  <c r="V50" i="157"/>
  <c r="V70" i="157" s="1"/>
  <c r="W30" i="157" s="1"/>
  <c r="W90" i="157" s="1"/>
  <c r="W104" i="157" s="1"/>
  <c r="V199" i="157"/>
  <c r="V429" i="157" l="1"/>
  <c r="V470" i="157"/>
  <c r="V249" i="157"/>
  <c r="V257" i="157"/>
  <c r="V265" i="157"/>
  <c r="V250" i="157"/>
  <c r="V258" i="157"/>
  <c r="V254" i="157"/>
  <c r="V262" i="157"/>
  <c r="V256" i="157"/>
  <c r="V264" i="157"/>
  <c r="V253" i="157"/>
  <c r="V270" i="157"/>
  <c r="V255" i="157"/>
  <c r="V271" i="157"/>
  <c r="V259" i="157"/>
  <c r="V252" i="157"/>
  <c r="V261" i="157"/>
  <c r="V266" i="157"/>
  <c r="V311" i="157" s="1"/>
  <c r="V401" i="157" s="1"/>
  <c r="V263" i="157"/>
  <c r="V267" i="157"/>
  <c r="V268" i="157"/>
  <c r="V278" i="157"/>
  <c r="V260" i="157"/>
  <c r="V272" i="157"/>
  <c r="V279" i="157"/>
  <c r="V251" i="157"/>
  <c r="V280" i="157"/>
  <c r="V269" i="157"/>
  <c r="V281" i="157"/>
  <c r="V274" i="157"/>
  <c r="V282" i="157"/>
  <c r="V273" i="157"/>
  <c r="V275" i="157"/>
  <c r="V290" i="157"/>
  <c r="V283" i="157"/>
  <c r="V277" i="157"/>
  <c r="V284" i="157"/>
  <c r="V276" i="157"/>
  <c r="V285" i="157"/>
  <c r="V7" i="157" s="1"/>
  <c r="V286" i="157"/>
  <c r="V287" i="157"/>
  <c r="V289" i="157"/>
  <c r="V288" i="157"/>
  <c r="V453" i="157"/>
  <c r="V463" i="157"/>
  <c r="V448" i="157"/>
  <c r="V434" i="157"/>
  <c r="V462" i="157"/>
  <c r="V435" i="157"/>
  <c r="V457" i="157"/>
  <c r="V445" i="157"/>
  <c r="V447" i="157"/>
  <c r="V455" i="157"/>
  <c r="V444" i="157"/>
  <c r="V430" i="157"/>
  <c r="V438" i="157"/>
  <c r="V437" i="157"/>
  <c r="V452" i="157"/>
  <c r="V458" i="157"/>
  <c r="V468" i="157"/>
  <c r="V431" i="157"/>
  <c r="V450" i="157"/>
  <c r="V439" i="157"/>
  <c r="V466" i="157"/>
  <c r="V436" i="157"/>
  <c r="V464" i="157"/>
  <c r="V440" i="157"/>
  <c r="V461" i="157"/>
  <c r="V454" i="157"/>
  <c r="V460" i="157"/>
  <c r="V432" i="157"/>
  <c r="V443" i="157"/>
  <c r="V451" i="157"/>
  <c r="V456" i="157"/>
  <c r="V441" i="157"/>
  <c r="V459" i="157"/>
  <c r="V469" i="157"/>
  <c r="V442" i="157"/>
  <c r="V449" i="157"/>
  <c r="V433" i="157"/>
  <c r="V467" i="157"/>
  <c r="V465" i="157"/>
  <c r="V244" i="157"/>
  <c r="V245" i="157"/>
  <c r="V246" i="157" l="1"/>
  <c r="D311" i="157"/>
  <c r="D401" i="157"/>
  <c r="V291" i="157"/>
  <c r="V11" i="157"/>
  <c r="V9" i="157" s="1"/>
  <c r="V336" i="157"/>
  <c r="V426" i="157" l="1"/>
  <c r="V46" i="157" s="1"/>
  <c r="V66" i="157" s="1"/>
  <c r="V67" i="157" s="1"/>
  <c r="V472" i="157"/>
  <c r="V471" i="157"/>
  <c r="V40" i="157" l="1"/>
  <c r="V49" i="157"/>
  <c r="V69" i="157" s="1"/>
  <c r="W29" i="157" s="1"/>
  <c r="W89" i="157" s="1"/>
  <c r="V53" i="157"/>
  <c r="V73" i="157" s="1"/>
  <c r="V47" i="157"/>
  <c r="V473" i="157"/>
  <c r="W25" i="157"/>
  <c r="W96" i="157" s="1"/>
  <c r="V72" i="157"/>
  <c r="V71" i="157" l="1"/>
  <c r="V76" i="157" s="1"/>
  <c r="V51" i="157"/>
  <c r="V56" i="157" s="1"/>
  <c r="W26" i="157"/>
  <c r="W84" i="157" s="1"/>
  <c r="W33" i="157"/>
  <c r="V42" i="157"/>
  <c r="V60" i="157"/>
  <c r="W103" i="157"/>
  <c r="W65" i="157"/>
  <c r="W32" i="157"/>
  <c r="V478" i="157"/>
  <c r="W157" i="157" s="1"/>
  <c r="V482" i="157"/>
  <c r="W161" i="157" s="1"/>
  <c r="V487" i="157"/>
  <c r="W166" i="157" s="1"/>
  <c r="V491" i="157"/>
  <c r="W170" i="157" s="1"/>
  <c r="V495" i="157"/>
  <c r="W174" i="157" s="1"/>
  <c r="V499" i="157"/>
  <c r="W178" i="157" s="1"/>
  <c r="V479" i="157"/>
  <c r="W158" i="157" s="1"/>
  <c r="V483" i="157"/>
  <c r="W162" i="157" s="1"/>
  <c r="V488" i="157"/>
  <c r="W167" i="157" s="1"/>
  <c r="V492" i="157"/>
  <c r="W171" i="157" s="1"/>
  <c r="V496" i="157"/>
  <c r="W175" i="157" s="1"/>
  <c r="V500" i="157"/>
  <c r="W179" i="157" s="1"/>
  <c r="V476" i="157"/>
  <c r="V480" i="157"/>
  <c r="W159" i="157" s="1"/>
  <c r="V484" i="157"/>
  <c r="W163" i="157" s="1"/>
  <c r="V489" i="157"/>
  <c r="W168" i="157" s="1"/>
  <c r="V493" i="157"/>
  <c r="W172" i="157" s="1"/>
  <c r="V497" i="157"/>
  <c r="W176" i="157" s="1"/>
  <c r="V501" i="157"/>
  <c r="W180" i="157" s="1"/>
  <c r="V477" i="157"/>
  <c r="W156" i="157" s="1"/>
  <c r="V481" i="157"/>
  <c r="W160" i="157" s="1"/>
  <c r="V485" i="157"/>
  <c r="W164" i="157" s="1"/>
  <c r="V490" i="157"/>
  <c r="W169" i="157" s="1"/>
  <c r="V494" i="157"/>
  <c r="W173" i="157" s="1"/>
  <c r="V498" i="157"/>
  <c r="W177" i="157" s="1"/>
  <c r="V486" i="157"/>
  <c r="W165" i="157" s="1"/>
  <c r="V506" i="157"/>
  <c r="W185" i="157" s="1"/>
  <c r="V510" i="157"/>
  <c r="W189" i="157" s="1"/>
  <c r="V514" i="157"/>
  <c r="W193" i="157" s="1"/>
  <c r="V503" i="157"/>
  <c r="W182" i="157" s="1"/>
  <c r="V507" i="157"/>
  <c r="W186" i="157" s="1"/>
  <c r="V511" i="157"/>
  <c r="W190" i="157" s="1"/>
  <c r="V515" i="157"/>
  <c r="W194" i="157" s="1"/>
  <c r="V504" i="157"/>
  <c r="W183" i="157" s="1"/>
  <c r="V508" i="157"/>
  <c r="W187" i="157" s="1"/>
  <c r="V512" i="157"/>
  <c r="W191" i="157" s="1"/>
  <c r="V516" i="157"/>
  <c r="W195" i="157" s="1"/>
  <c r="V502" i="157"/>
  <c r="W181" i="157" s="1"/>
  <c r="V505" i="157"/>
  <c r="W184" i="157" s="1"/>
  <c r="V509" i="157"/>
  <c r="W188" i="157" s="1"/>
  <c r="V513" i="157"/>
  <c r="W192" i="157" s="1"/>
  <c r="V517" i="157"/>
  <c r="W196" i="157" s="1"/>
  <c r="W8" i="157" l="1"/>
  <c r="W10" i="157" s="1"/>
  <c r="W27" i="157"/>
  <c r="W31" i="157" s="1"/>
  <c r="W36" i="157" s="1"/>
  <c r="V62" i="157"/>
  <c r="W20" i="157"/>
  <c r="W22" i="157" s="1"/>
  <c r="W85" i="157"/>
  <c r="W87" i="157" s="1"/>
  <c r="W91" i="157" s="1"/>
  <c r="W98" i="157"/>
  <c r="W99" i="157" s="1"/>
  <c r="W101" i="157" s="1"/>
  <c r="W105" i="157" s="1"/>
  <c r="W357" i="157"/>
  <c r="D357" i="157" s="1"/>
  <c r="W358" i="157"/>
  <c r="W403" i="157" s="1"/>
  <c r="V519" i="157"/>
  <c r="W92" i="157"/>
  <c r="W155" i="157"/>
  <c r="V518" i="157"/>
  <c r="W14" i="157" l="1"/>
  <c r="W16" i="157" s="1"/>
  <c r="V520" i="157"/>
  <c r="W198" i="157"/>
  <c r="W93" i="157"/>
  <c r="W106" i="157"/>
  <c r="W107" i="157" s="1"/>
  <c r="W197" i="157"/>
  <c r="W381" i="157"/>
  <c r="W52" i="157" s="1"/>
  <c r="W233" i="157" l="1"/>
  <c r="W242" i="157"/>
  <c r="W222" i="157"/>
  <c r="W223" i="157"/>
  <c r="W241" i="157"/>
  <c r="W215" i="157"/>
  <c r="W240" i="157"/>
  <c r="W213" i="157"/>
  <c r="W218" i="157"/>
  <c r="W209" i="157"/>
  <c r="W211" i="157"/>
  <c r="W238" i="157"/>
  <c r="W205" i="157"/>
  <c r="W224" i="157"/>
  <c r="W228" i="157"/>
  <c r="W207" i="157"/>
  <c r="W216" i="157"/>
  <c r="W208" i="157"/>
  <c r="W219" i="157"/>
  <c r="W229" i="157"/>
  <c r="W203" i="157"/>
  <c r="W231" i="157"/>
  <c r="W204" i="157"/>
  <c r="W206" i="157"/>
  <c r="W243" i="157"/>
  <c r="W235" i="157"/>
  <c r="W217" i="157"/>
  <c r="W234" i="157"/>
  <c r="W210" i="157"/>
  <c r="W239" i="157"/>
  <c r="W221" i="157"/>
  <c r="W214" i="157"/>
  <c r="W232" i="157"/>
  <c r="W236" i="157"/>
  <c r="W226" i="157"/>
  <c r="W225" i="157"/>
  <c r="W230" i="157"/>
  <c r="W237" i="157"/>
  <c r="W227" i="157"/>
  <c r="W212" i="157"/>
  <c r="W220" i="157"/>
  <c r="W202" i="157"/>
  <c r="W199" i="157"/>
  <c r="W50" i="157"/>
  <c r="W70" i="157" s="1"/>
  <c r="X30" i="157" s="1"/>
  <c r="X90" i="157" s="1"/>
  <c r="X104" i="157" s="1"/>
  <c r="W447" i="157" l="1"/>
  <c r="W449" i="157"/>
  <c r="W256" i="157"/>
  <c r="W264" i="157"/>
  <c r="W249" i="157"/>
  <c r="W257" i="157"/>
  <c r="W265" i="157"/>
  <c r="W253" i="157"/>
  <c r="W261" i="157"/>
  <c r="W255" i="157"/>
  <c r="W263" i="157"/>
  <c r="W260" i="157"/>
  <c r="W269" i="157"/>
  <c r="W262" i="157"/>
  <c r="W270" i="157"/>
  <c r="W250" i="157"/>
  <c r="W259" i="157"/>
  <c r="W252" i="157"/>
  <c r="W254" i="157"/>
  <c r="W266" i="157"/>
  <c r="W277" i="157"/>
  <c r="W268" i="157"/>
  <c r="W278" i="157"/>
  <c r="W272" i="157"/>
  <c r="W279" i="157"/>
  <c r="W251" i="157"/>
  <c r="W280" i="157"/>
  <c r="W281" i="157"/>
  <c r="W274" i="157"/>
  <c r="W258" i="157"/>
  <c r="W267" i="157"/>
  <c r="W289" i="157"/>
  <c r="W275" i="157"/>
  <c r="W290" i="157"/>
  <c r="W282" i="157"/>
  <c r="W271" i="157"/>
  <c r="W284" i="157"/>
  <c r="W276" i="157"/>
  <c r="W285" i="157"/>
  <c r="W7" i="157" s="1"/>
  <c r="W273" i="157"/>
  <c r="W286" i="157"/>
  <c r="W283" i="157"/>
  <c r="W288" i="157"/>
  <c r="W287" i="157"/>
  <c r="W467" i="157"/>
  <c r="W464" i="157"/>
  <c r="W463" i="157"/>
  <c r="W435" i="157"/>
  <c r="W469" i="157"/>
  <c r="W452" i="157"/>
  <c r="W450" i="157"/>
  <c r="W446" i="157"/>
  <c r="W438" i="157"/>
  <c r="W459" i="157"/>
  <c r="W470" i="157"/>
  <c r="W443" i="157"/>
  <c r="W445" i="157"/>
  <c r="W460" i="157"/>
  <c r="W439" i="157"/>
  <c r="W441" i="157"/>
  <c r="W457" i="157"/>
  <c r="W434" i="157"/>
  <c r="W440" i="157"/>
  <c r="W454" i="157"/>
  <c r="W436" i="157"/>
  <c r="W466" i="157"/>
  <c r="W458" i="157"/>
  <c r="W451" i="157"/>
  <c r="W448" i="157"/>
  <c r="W455" i="157"/>
  <c r="W437" i="157"/>
  <c r="W430" i="157"/>
  <c r="W462" i="157"/>
  <c r="W465" i="157"/>
  <c r="W432" i="157"/>
  <c r="W456" i="157"/>
  <c r="W461" i="157"/>
  <c r="W453" i="157"/>
  <c r="W431" i="157"/>
  <c r="W442" i="157"/>
  <c r="W468" i="157"/>
  <c r="W444" i="157"/>
  <c r="W433" i="157"/>
  <c r="W429" i="157"/>
  <c r="W245" i="157"/>
  <c r="W244" i="157"/>
  <c r="W312" i="157"/>
  <c r="W402" i="157" s="1"/>
  <c r="W246" i="157" l="1"/>
  <c r="W291" i="157"/>
  <c r="D402" i="157"/>
  <c r="D312" i="157"/>
  <c r="W11" i="157"/>
  <c r="W9" i="157" s="1"/>
  <c r="W336" i="157"/>
  <c r="W426" i="157" l="1"/>
  <c r="W46" i="157" s="1"/>
  <c r="W66" i="157" s="1"/>
  <c r="W471" i="157"/>
  <c r="W472" i="157"/>
  <c r="W473" i="157" l="1"/>
  <c r="W47" i="157"/>
  <c r="W40" i="157"/>
  <c r="W60" i="157" s="1"/>
  <c r="W49" i="157"/>
  <c r="W69" i="157" s="1"/>
  <c r="W53" i="157"/>
  <c r="W73" i="157" s="1"/>
  <c r="X33" i="157" s="1"/>
  <c r="W67" i="157"/>
  <c r="W42" i="157" l="1"/>
  <c r="X26" i="157"/>
  <c r="X84" i="157" s="1"/>
  <c r="X85" i="157" s="1"/>
  <c r="X87" i="157" s="1"/>
  <c r="W51" i="157"/>
  <c r="W71" i="157"/>
  <c r="X25" i="157"/>
  <c r="X96" i="157" s="1"/>
  <c r="W72" i="157"/>
  <c r="W485" i="157" s="1"/>
  <c r="X164" i="157" s="1"/>
  <c r="X20" i="157"/>
  <c r="W62" i="157"/>
  <c r="X29" i="157"/>
  <c r="X89" i="157" s="1"/>
  <c r="X98" i="157" l="1"/>
  <c r="X99" i="157" s="1"/>
  <c r="X101" i="157" s="1"/>
  <c r="X91" i="157"/>
  <c r="X103" i="157"/>
  <c r="X27" i="157"/>
  <c r="X31" i="157" s="1"/>
  <c r="X65" i="157"/>
  <c r="W512" i="157"/>
  <c r="X191" i="157" s="1"/>
  <c r="W480" i="157"/>
  <c r="X159" i="157" s="1"/>
  <c r="W477" i="157"/>
  <c r="X156" i="157" s="1"/>
  <c r="W501" i="157"/>
  <c r="X180" i="157" s="1"/>
  <c r="W487" i="157"/>
  <c r="X166" i="157" s="1"/>
  <c r="W76" i="157"/>
  <c r="W56" i="157"/>
  <c r="W495" i="157"/>
  <c r="X174" i="157" s="1"/>
  <c r="W500" i="157"/>
  <c r="X179" i="157" s="1"/>
  <c r="W513" i="157"/>
  <c r="X192" i="157" s="1"/>
  <c r="W515" i="157"/>
  <c r="X194" i="157" s="1"/>
  <c r="W496" i="157"/>
  <c r="X175" i="157" s="1"/>
  <c r="W509" i="157"/>
  <c r="X188" i="157" s="1"/>
  <c r="W511" i="157"/>
  <c r="X190" i="157" s="1"/>
  <c r="W497" i="157"/>
  <c r="X176" i="157" s="1"/>
  <c r="W492" i="157"/>
  <c r="X171" i="157" s="1"/>
  <c r="W482" i="157"/>
  <c r="X161" i="157" s="1"/>
  <c r="W510" i="157"/>
  <c r="X189" i="157" s="1"/>
  <c r="W481" i="157"/>
  <c r="X160" i="157" s="1"/>
  <c r="W508" i="157"/>
  <c r="X187" i="157" s="1"/>
  <c r="W517" i="157"/>
  <c r="X196" i="157" s="1"/>
  <c r="W478" i="157"/>
  <c r="X157" i="157" s="1"/>
  <c r="W499" i="157"/>
  <c r="X178" i="157" s="1"/>
  <c r="W506" i="157"/>
  <c r="X185" i="157" s="1"/>
  <c r="W504" i="157"/>
  <c r="X183" i="157" s="1"/>
  <c r="W491" i="157"/>
  <c r="X170" i="157" s="1"/>
  <c r="W505" i="157"/>
  <c r="X184" i="157" s="1"/>
  <c r="W493" i="157"/>
  <c r="X172" i="157" s="1"/>
  <c r="W502" i="157"/>
  <c r="X181" i="157" s="1"/>
  <c r="W503" i="157"/>
  <c r="X182" i="157" s="1"/>
  <c r="W489" i="157"/>
  <c r="X168" i="157" s="1"/>
  <c r="W483" i="157"/>
  <c r="X162" i="157" s="1"/>
  <c r="W498" i="157"/>
  <c r="X177" i="157" s="1"/>
  <c r="W476" i="157"/>
  <c r="W486" i="157"/>
  <c r="X165" i="157" s="1"/>
  <c r="X32" i="157"/>
  <c r="W507" i="157"/>
  <c r="X186" i="157" s="1"/>
  <c r="W488" i="157"/>
  <c r="X167" i="157" s="1"/>
  <c r="W516" i="157"/>
  <c r="X195" i="157" s="1"/>
  <c r="W514" i="157"/>
  <c r="X193" i="157" s="1"/>
  <c r="W484" i="157"/>
  <c r="X163" i="157" s="1"/>
  <c r="W479" i="157"/>
  <c r="X158" i="157" s="1"/>
  <c r="W494" i="157"/>
  <c r="X173" i="157" s="1"/>
  <c r="W490" i="157"/>
  <c r="X169" i="157" s="1"/>
  <c r="X22" i="157"/>
  <c r="X8" i="157" l="1"/>
  <c r="X10" i="157" s="1"/>
  <c r="X358" i="157"/>
  <c r="D358" i="157" s="1"/>
  <c r="X359" i="157"/>
  <c r="X404" i="157" s="1"/>
  <c r="X155" i="157"/>
  <c r="W519" i="157"/>
  <c r="X105" i="157"/>
  <c r="X92" i="157"/>
  <c r="X36" i="157"/>
  <c r="W518" i="157"/>
  <c r="X198" i="157" l="1"/>
  <c r="X381" i="157"/>
  <c r="X52" i="157" s="1"/>
  <c r="X197" i="157"/>
  <c r="X14" i="157"/>
  <c r="X16" i="157" s="1"/>
  <c r="W520" i="157"/>
  <c r="X93" i="157"/>
  <c r="X106" i="157"/>
  <c r="X107" i="157" s="1"/>
  <c r="X211" i="157" l="1"/>
  <c r="X205" i="157"/>
  <c r="X239" i="157"/>
  <c r="X237" i="157"/>
  <c r="X213" i="157"/>
  <c r="X240" i="157"/>
  <c r="X203" i="157"/>
  <c r="X224" i="157"/>
  <c r="X226" i="157"/>
  <c r="X206" i="157"/>
  <c r="X236" i="157"/>
  <c r="X216" i="157"/>
  <c r="X217" i="157"/>
  <c r="X238" i="157"/>
  <c r="X220" i="157"/>
  <c r="X221" i="157"/>
  <c r="X448" i="157" s="1"/>
  <c r="X218" i="157"/>
  <c r="X208" i="157"/>
  <c r="X234" i="157"/>
  <c r="X242" i="157"/>
  <c r="X209" i="157"/>
  <c r="X210" i="157"/>
  <c r="X225" i="157"/>
  <c r="X233" i="157"/>
  <c r="X219" i="157"/>
  <c r="X212" i="157"/>
  <c r="X232" i="157"/>
  <c r="X214" i="157"/>
  <c r="X228" i="157"/>
  <c r="X222" i="157"/>
  <c r="X231" i="157"/>
  <c r="X204" i="157"/>
  <c r="X235" i="157"/>
  <c r="X241" i="157"/>
  <c r="X215" i="157"/>
  <c r="X229" i="157"/>
  <c r="X243" i="157"/>
  <c r="X227" i="157"/>
  <c r="X207" i="157"/>
  <c r="X223" i="157"/>
  <c r="X230" i="157"/>
  <c r="X202" i="157"/>
  <c r="X199" i="157"/>
  <c r="X50" i="157"/>
  <c r="X70" i="157" s="1"/>
  <c r="Y30" i="157" s="1"/>
  <c r="Y90" i="157" s="1"/>
  <c r="Y104" i="157" s="1"/>
  <c r="X456" i="157" l="1"/>
  <c r="X442" i="157"/>
  <c r="X255" i="157"/>
  <c r="X263" i="157"/>
  <c r="X256" i="157"/>
  <c r="X264" i="157"/>
  <c r="X252" i="157"/>
  <c r="X260" i="157"/>
  <c r="X254" i="157"/>
  <c r="X262" i="157"/>
  <c r="X251" i="157"/>
  <c r="X268" i="157"/>
  <c r="X313" i="157" s="1"/>
  <c r="X403" i="157" s="1"/>
  <c r="X253" i="157"/>
  <c r="X269" i="157"/>
  <c r="X257" i="157"/>
  <c r="X250" i="157"/>
  <c r="X259" i="157"/>
  <c r="X261" i="157"/>
  <c r="X249" i="157"/>
  <c r="X270" i="157"/>
  <c r="X276" i="157"/>
  <c r="X277" i="157"/>
  <c r="X265" i="157"/>
  <c r="X278" i="157"/>
  <c r="X272" i="157"/>
  <c r="X279" i="157"/>
  <c r="X266" i="157"/>
  <c r="X280" i="157"/>
  <c r="X283" i="157"/>
  <c r="X288" i="157"/>
  <c r="X289" i="157"/>
  <c r="X275" i="157"/>
  <c r="X290" i="157"/>
  <c r="X282" i="157"/>
  <c r="X267" i="157"/>
  <c r="X271" i="157"/>
  <c r="X284" i="157"/>
  <c r="X258" i="157"/>
  <c r="X285" i="157"/>
  <c r="X7" i="157" s="1"/>
  <c r="X11" i="157" s="1"/>
  <c r="X9" i="157" s="1"/>
  <c r="X273" i="157"/>
  <c r="X281" i="157"/>
  <c r="X274" i="157"/>
  <c r="X287" i="157"/>
  <c r="X286" i="157"/>
  <c r="X460" i="157"/>
  <c r="X455" i="157"/>
  <c r="X463" i="157"/>
  <c r="X459" i="157"/>
  <c r="X435" i="157"/>
  <c r="X429" i="157"/>
  <c r="X468" i="157"/>
  <c r="X433" i="157"/>
  <c r="X462" i="157"/>
  <c r="X453" i="157"/>
  <c r="X438" i="157"/>
  <c r="X457" i="157"/>
  <c r="X434" i="157"/>
  <c r="X458" i="157"/>
  <c r="X452" i="157"/>
  <c r="X447" i="157"/>
  <c r="X446" i="157"/>
  <c r="X461" i="157"/>
  <c r="X454" i="157"/>
  <c r="X449" i="157"/>
  <c r="X437" i="157"/>
  <c r="X465" i="157"/>
  <c r="X445" i="157"/>
  <c r="X470" i="157"/>
  <c r="X436" i="157"/>
  <c r="X444" i="157"/>
  <c r="X440" i="157"/>
  <c r="X432" i="157"/>
  <c r="X450" i="157"/>
  <c r="X441" i="157"/>
  <c r="X431" i="157"/>
  <c r="X466" i="157"/>
  <c r="X469" i="157"/>
  <c r="X430" i="157"/>
  <c r="X467" i="157"/>
  <c r="X464" i="157"/>
  <c r="X443" i="157"/>
  <c r="X451" i="157"/>
  <c r="X439" i="157"/>
  <c r="X245" i="157"/>
  <c r="X244" i="157"/>
  <c r="X246" i="157" l="1"/>
  <c r="X336" i="157"/>
  <c r="X291" i="157"/>
  <c r="D313" i="157"/>
  <c r="X471" i="157" l="1"/>
  <c r="D403" i="157"/>
  <c r="X426" i="157"/>
  <c r="X472" i="157"/>
  <c r="X473" i="157" s="1"/>
  <c r="X46" i="157" l="1"/>
  <c r="X49" i="157"/>
  <c r="X69" i="157" s="1"/>
  <c r="Y29" i="157" s="1"/>
  <c r="Y89" i="157" s="1"/>
  <c r="X40" i="157"/>
  <c r="X53" i="157"/>
  <c r="X73" i="157" s="1"/>
  <c r="Y25" i="157"/>
  <c r="Y96" i="157" s="1"/>
  <c r="X72" i="157"/>
  <c r="Y26" i="157" l="1"/>
  <c r="Y84" i="157" s="1"/>
  <c r="Y33" i="157"/>
  <c r="X60" i="157"/>
  <c r="X42" i="157"/>
  <c r="X66" i="157"/>
  <c r="X67" i="157" s="1"/>
  <c r="X71" i="157" s="1"/>
  <c r="X76" i="157" s="1"/>
  <c r="X47" i="157"/>
  <c r="X51" i="157" s="1"/>
  <c r="X56" i="157" s="1"/>
  <c r="Y103" i="157"/>
  <c r="Y65" i="157"/>
  <c r="X509" i="157"/>
  <c r="Y188" i="157" s="1"/>
  <c r="X506" i="157"/>
  <c r="Y185" i="157" s="1"/>
  <c r="X486" i="157"/>
  <c r="Y165" i="157" s="1"/>
  <c r="X493" i="157"/>
  <c r="Y172" i="157" s="1"/>
  <c r="X508" i="157"/>
  <c r="Y187" i="157" s="1"/>
  <c r="X514" i="157"/>
  <c r="Y193" i="157" s="1"/>
  <c r="X517" i="157"/>
  <c r="Y196" i="157" s="1"/>
  <c r="X516" i="157"/>
  <c r="Y195" i="157" s="1"/>
  <c r="X489" i="157"/>
  <c r="Y168" i="157" s="1"/>
  <c r="X504" i="157"/>
  <c r="Y183" i="157" s="1"/>
  <c r="X484" i="157"/>
  <c r="Y163" i="157" s="1"/>
  <c r="X476" i="157"/>
  <c r="X500" i="157"/>
  <c r="Y179" i="157" s="1"/>
  <c r="X511" i="157"/>
  <c r="Y190" i="157" s="1"/>
  <c r="X505" i="157"/>
  <c r="Y184" i="157" s="1"/>
  <c r="X492" i="157"/>
  <c r="Y171" i="157" s="1"/>
  <c r="X507" i="157"/>
  <c r="Y186" i="157" s="1"/>
  <c r="X502" i="157"/>
  <c r="Y181" i="157" s="1"/>
  <c r="X488" i="157"/>
  <c r="Y167" i="157" s="1"/>
  <c r="X503" i="157"/>
  <c r="Y182" i="157" s="1"/>
  <c r="X497" i="157"/>
  <c r="Y176" i="157" s="1"/>
  <c r="X479" i="157"/>
  <c r="Y158" i="157" s="1"/>
  <c r="X499" i="157"/>
  <c r="Y178" i="157" s="1"/>
  <c r="X491" i="157"/>
  <c r="Y170" i="157" s="1"/>
  <c r="X515" i="157"/>
  <c r="Y194" i="157" s="1"/>
  <c r="X513" i="157"/>
  <c r="Y192" i="157" s="1"/>
  <c r="X480" i="157"/>
  <c r="Y159" i="157" s="1"/>
  <c r="X487" i="157"/>
  <c r="Y166" i="157" s="1"/>
  <c r="X482" i="157"/>
  <c r="Y161" i="157" s="1"/>
  <c r="X512" i="157"/>
  <c r="Y191" i="157" s="1"/>
  <c r="X510" i="157"/>
  <c r="Y189" i="157" s="1"/>
  <c r="X501" i="157"/>
  <c r="Y180" i="157" s="1"/>
  <c r="X496" i="157"/>
  <c r="Y175" i="157" s="1"/>
  <c r="X478" i="157"/>
  <c r="Y157" i="157" s="1"/>
  <c r="X477" i="157"/>
  <c r="Y156" i="157" s="1"/>
  <c r="X483" i="157"/>
  <c r="Y162" i="157" s="1"/>
  <c r="Y32" i="157"/>
  <c r="X498" i="157"/>
  <c r="Y177" i="157" s="1"/>
  <c r="X494" i="157"/>
  <c r="Y173" i="157" s="1"/>
  <c r="X490" i="157"/>
  <c r="Y169" i="157" s="1"/>
  <c r="X495" i="157"/>
  <c r="Y174" i="157" s="1"/>
  <c r="X485" i="157"/>
  <c r="Y164" i="157" s="1"/>
  <c r="X481" i="157"/>
  <c r="Y160" i="157" s="1"/>
  <c r="Y8" i="157" l="1"/>
  <c r="Y10" i="157" s="1"/>
  <c r="Y27" i="157"/>
  <c r="Y31" i="157" s="1"/>
  <c r="Y36" i="157" s="1"/>
  <c r="X62" i="157"/>
  <c r="Y20" i="157"/>
  <c r="Y22" i="157" s="1"/>
  <c r="Y85" i="157"/>
  <c r="Y87" i="157" s="1"/>
  <c r="Y91" i="157" s="1"/>
  <c r="Y98" i="157"/>
  <c r="Y99" i="157" s="1"/>
  <c r="Y101" i="157" s="1"/>
  <c r="Y105" i="157" s="1"/>
  <c r="Y359" i="157"/>
  <c r="D359" i="157" s="1"/>
  <c r="Y360" i="157"/>
  <c r="Y405" i="157" s="1"/>
  <c r="Y155" i="157"/>
  <c r="X519" i="157"/>
  <c r="Y92" i="157"/>
  <c r="X518" i="157"/>
  <c r="Y197" i="157" l="1"/>
  <c r="Y381" i="157"/>
  <c r="Y52" i="157" s="1"/>
  <c r="Y198" i="157"/>
  <c r="Y14" i="157"/>
  <c r="Y16" i="157" s="1"/>
  <c r="X520" i="157"/>
  <c r="Y93" i="157"/>
  <c r="Y106" i="157"/>
  <c r="Y107" i="157" s="1"/>
  <c r="Y216" i="157" l="1"/>
  <c r="Y205" i="157"/>
  <c r="Y240" i="157"/>
  <c r="Y204" i="157"/>
  <c r="Y207" i="157"/>
  <c r="Y215" i="157"/>
  <c r="Y239" i="157"/>
  <c r="Y235" i="157"/>
  <c r="Y220" i="157"/>
  <c r="Y234" i="157"/>
  <c r="Y210" i="157"/>
  <c r="Y203" i="157"/>
  <c r="Y218" i="157"/>
  <c r="Y212" i="157"/>
  <c r="Y233" i="157"/>
  <c r="Y242" i="157"/>
  <c r="Y237" i="157"/>
  <c r="Y223" i="157"/>
  <c r="Y206" i="157"/>
  <c r="Y208" i="157"/>
  <c r="Y228" i="157"/>
  <c r="Y236" i="157"/>
  <c r="Y226" i="157"/>
  <c r="Y209" i="157"/>
  <c r="Y230" i="157"/>
  <c r="Y211" i="157"/>
  <c r="Y217" i="157"/>
  <c r="Y227" i="157"/>
  <c r="Y225" i="157"/>
  <c r="Y219" i="157"/>
  <c r="Y229" i="157"/>
  <c r="Y232" i="157"/>
  <c r="Y221" i="157"/>
  <c r="Y231" i="157"/>
  <c r="Y222" i="157"/>
  <c r="Y449" i="157" s="1"/>
  <c r="Y238" i="157"/>
  <c r="Y213" i="157"/>
  <c r="Y243" i="157"/>
  <c r="Y214" i="157"/>
  <c r="Y224" i="157"/>
  <c r="Y241" i="157"/>
  <c r="Y202" i="157"/>
  <c r="Y199" i="157"/>
  <c r="Y50" i="157"/>
  <c r="Y70" i="157" s="1"/>
  <c r="Z30" i="157" s="1"/>
  <c r="Z90" i="157" s="1"/>
  <c r="Z104" i="157" s="1"/>
  <c r="Y439" i="157" l="1"/>
  <c r="Y440" i="157"/>
  <c r="Y454" i="157"/>
  <c r="Y465" i="157"/>
  <c r="Y444" i="157"/>
  <c r="Y254" i="157"/>
  <c r="Y262" i="157"/>
  <c r="Y255" i="157"/>
  <c r="Y263" i="157"/>
  <c r="Y251" i="157"/>
  <c r="Y259" i="157"/>
  <c r="Y253" i="157"/>
  <c r="Y261" i="157"/>
  <c r="Y258" i="157"/>
  <c r="Y267" i="157"/>
  <c r="Y260" i="157"/>
  <c r="Y268" i="157"/>
  <c r="Y264" i="157"/>
  <c r="Y269" i="157"/>
  <c r="Y314" i="157" s="1"/>
  <c r="Y404" i="157" s="1"/>
  <c r="D404" i="157" s="1"/>
  <c r="Y257" i="157"/>
  <c r="Y250" i="157"/>
  <c r="Y252" i="157"/>
  <c r="Y271" i="157"/>
  <c r="Y273" i="157"/>
  <c r="Y275" i="157"/>
  <c r="Y283" i="157"/>
  <c r="Y249" i="157"/>
  <c r="Y270" i="157"/>
  <c r="Y276" i="157"/>
  <c r="Y277" i="157"/>
  <c r="Y265" i="157"/>
  <c r="Y278" i="157"/>
  <c r="Y256" i="157"/>
  <c r="Y272" i="157"/>
  <c r="Y279" i="157"/>
  <c r="Y266" i="157"/>
  <c r="Y274" i="157"/>
  <c r="Y287" i="157"/>
  <c r="Y288" i="157"/>
  <c r="Y289" i="157"/>
  <c r="Y285" i="157"/>
  <c r="Y7" i="157" s="1"/>
  <c r="Y11" i="157" s="1"/>
  <c r="Y9" i="157" s="1"/>
  <c r="Y280" i="157"/>
  <c r="Y290" i="157"/>
  <c r="Y282" i="157"/>
  <c r="Y284" i="157"/>
  <c r="Y281" i="157"/>
  <c r="Y286" i="157"/>
  <c r="Y435" i="157"/>
  <c r="Y433" i="157"/>
  <c r="Y437" i="157"/>
  <c r="Y467" i="157"/>
  <c r="Y429" i="157"/>
  <c r="Y438" i="157"/>
  <c r="Y432" i="157"/>
  <c r="Y443" i="157"/>
  <c r="Y431" i="157"/>
  <c r="Y468" i="157"/>
  <c r="Y448" i="157"/>
  <c r="Y464" i="157"/>
  <c r="Y447" i="157"/>
  <c r="Y459" i="157"/>
  <c r="Y458" i="157"/>
  <c r="Y453" i="157"/>
  <c r="Y466" i="157"/>
  <c r="Y457" i="157"/>
  <c r="Y441" i="157"/>
  <c r="Y456" i="157"/>
  <c r="Y460" i="157"/>
  <c r="Y446" i="157"/>
  <c r="Y442" i="157"/>
  <c r="Y463" i="157"/>
  <c r="Y434" i="157"/>
  <c r="Y469" i="157"/>
  <c r="Y455" i="157"/>
  <c r="Y436" i="157"/>
  <c r="Y450" i="157"/>
  <c r="Y430" i="157"/>
  <c r="Y445" i="157"/>
  <c r="Y462" i="157"/>
  <c r="Y461" i="157"/>
  <c r="Y451" i="157"/>
  <c r="Y470" i="157"/>
  <c r="Y452" i="157"/>
  <c r="Y245" i="157"/>
  <c r="Y244" i="157"/>
  <c r="Y246" i="157" l="1"/>
  <c r="Y336" i="157"/>
  <c r="D314" i="157"/>
  <c r="Y291" i="157"/>
  <c r="Y472" i="157"/>
  <c r="Y471" i="157"/>
  <c r="Y426" i="157"/>
  <c r="Y473" i="157" l="1"/>
  <c r="Y49" i="157"/>
  <c r="Y69" i="157" s="1"/>
  <c r="Y46" i="157"/>
  <c r="Y53" i="157"/>
  <c r="Y73" i="157" s="1"/>
  <c r="Y40" i="157"/>
  <c r="Y42" i="157" s="1"/>
  <c r="Y66" i="157" l="1"/>
  <c r="Y67" i="157" s="1"/>
  <c r="Y71" i="157" s="1"/>
  <c r="Y47" i="157"/>
  <c r="Z33" i="157"/>
  <c r="Z26" i="157"/>
  <c r="Z84" i="157" s="1"/>
  <c r="Z98" i="157" s="1"/>
  <c r="Y60" i="157"/>
  <c r="Z20" i="157" s="1"/>
  <c r="Z25" i="157"/>
  <c r="Z96" i="157" s="1"/>
  <c r="Z29" i="157"/>
  <c r="Z89" i="157" s="1"/>
  <c r="Z85" i="157" l="1"/>
  <c r="Z87" i="157" s="1"/>
  <c r="Z91" i="157" s="1"/>
  <c r="Z99" i="157"/>
  <c r="Z101" i="157" s="1"/>
  <c r="Y51" i="157"/>
  <c r="Z103" i="157"/>
  <c r="Z27" i="157"/>
  <c r="Z31" i="157" s="1"/>
  <c r="Z65" i="157"/>
  <c r="Y62" i="157"/>
  <c r="Z22" i="157"/>
  <c r="Z105" i="157" l="1"/>
  <c r="Y72" i="157"/>
  <c r="Y56" i="157"/>
  <c r="Z32" i="157" l="1"/>
  <c r="Y477" i="157"/>
  <c r="Z156" i="157" s="1"/>
  <c r="Y487" i="157"/>
  <c r="Z166" i="157" s="1"/>
  <c r="Y496" i="157"/>
  <c r="Z175" i="157" s="1"/>
  <c r="Y506" i="157"/>
  <c r="Z185" i="157" s="1"/>
  <c r="Y508" i="157"/>
  <c r="Z187" i="157" s="1"/>
  <c r="Y510" i="157"/>
  <c r="Z189" i="157" s="1"/>
  <c r="Y512" i="157"/>
  <c r="Z191" i="157" s="1"/>
  <c r="Y485" i="157"/>
  <c r="Z164" i="157" s="1"/>
  <c r="Y514" i="157"/>
  <c r="Z193" i="157" s="1"/>
  <c r="Y499" i="157"/>
  <c r="Z178" i="157" s="1"/>
  <c r="Y507" i="157"/>
  <c r="Z186" i="157" s="1"/>
  <c r="Y478" i="157"/>
  <c r="Z157" i="157" s="1"/>
  <c r="Y515" i="157"/>
  <c r="Z194" i="157" s="1"/>
  <c r="Y492" i="157"/>
  <c r="Z171" i="157" s="1"/>
  <c r="Y476" i="157"/>
  <c r="Y481" i="157"/>
  <c r="Z160" i="157" s="1"/>
  <c r="Y491" i="157"/>
  <c r="Z170" i="157" s="1"/>
  <c r="Y500" i="157"/>
  <c r="Z179" i="157" s="1"/>
  <c r="Y502" i="157"/>
  <c r="Z181" i="157" s="1"/>
  <c r="Y490" i="157"/>
  <c r="Z169" i="157" s="1"/>
  <c r="Y505" i="157"/>
  <c r="Z184" i="157" s="1"/>
  <c r="Y494" i="157"/>
  <c r="Z173" i="157" s="1"/>
  <c r="Y509" i="157"/>
  <c r="Z188" i="157" s="1"/>
  <c r="Y488" i="157"/>
  <c r="Z167" i="157" s="1"/>
  <c r="Y501" i="157"/>
  <c r="Z180" i="157" s="1"/>
  <c r="Y480" i="157"/>
  <c r="Z159" i="157" s="1"/>
  <c r="Y495" i="157"/>
  <c r="Z174" i="157" s="1"/>
  <c r="Y516" i="157"/>
  <c r="Z195" i="157" s="1"/>
  <c r="Y503" i="157"/>
  <c r="Z182" i="157" s="1"/>
  <c r="Y489" i="157"/>
  <c r="Z168" i="157" s="1"/>
  <c r="Y479" i="157"/>
  <c r="Z158" i="157" s="1"/>
  <c r="Y76" i="157"/>
  <c r="Y484" i="157"/>
  <c r="Z163" i="157" s="1"/>
  <c r="Y517" i="157"/>
  <c r="Z196" i="157" s="1"/>
  <c r="Y486" i="157"/>
  <c r="Z165" i="157" s="1"/>
  <c r="Y493" i="157"/>
  <c r="Z172" i="157" s="1"/>
  <c r="Y498" i="157"/>
  <c r="Z177" i="157" s="1"/>
  <c r="Y483" i="157"/>
  <c r="Z162" i="157" s="1"/>
  <c r="Y513" i="157"/>
  <c r="Z192" i="157" s="1"/>
  <c r="Y511" i="157"/>
  <c r="Z190" i="157" s="1"/>
  <c r="Y497" i="157"/>
  <c r="Z176" i="157" s="1"/>
  <c r="Y482" i="157"/>
  <c r="Z161" i="157" s="1"/>
  <c r="Y504" i="157"/>
  <c r="Z183" i="157" s="1"/>
  <c r="Z8" i="157" l="1"/>
  <c r="Z10" i="157" s="1"/>
  <c r="Z361" i="157"/>
  <c r="Z406" i="157" s="1"/>
  <c r="Z360" i="157"/>
  <c r="D360" i="157" s="1"/>
  <c r="Y519" i="157"/>
  <c r="Z155" i="157"/>
  <c r="Y518" i="157"/>
  <c r="Z92" i="157"/>
  <c r="Z36" i="157"/>
  <c r="Z381" i="157" l="1"/>
  <c r="Z52" i="157" s="1"/>
  <c r="Y520" i="157"/>
  <c r="Z14" i="157"/>
  <c r="Z16" i="157" s="1"/>
  <c r="Z197" i="157"/>
  <c r="Z198" i="157"/>
  <c r="Z93" i="157"/>
  <c r="Z106" i="157"/>
  <c r="Z107" i="157" s="1"/>
  <c r="Z235" i="157" l="1"/>
  <c r="Z241" i="157"/>
  <c r="Z209" i="157"/>
  <c r="Z206" i="157"/>
  <c r="Z240" i="157"/>
  <c r="Z207" i="157"/>
  <c r="Z225" i="157"/>
  <c r="Z242" i="157"/>
  <c r="Z228" i="157"/>
  <c r="Z215" i="157"/>
  <c r="Z234" i="157"/>
  <c r="Z230" i="157"/>
  <c r="Z226" i="157"/>
  <c r="Z203" i="157"/>
  <c r="Z211" i="157"/>
  <c r="Z238" i="157"/>
  <c r="Z220" i="157"/>
  <c r="Z212" i="157"/>
  <c r="Z239" i="157"/>
  <c r="Z218" i="157"/>
  <c r="Z219" i="157"/>
  <c r="Z221" i="157"/>
  <c r="Z213" i="157"/>
  <c r="Z208" i="157"/>
  <c r="Z210" i="157"/>
  <c r="Z229" i="157"/>
  <c r="Z222" i="157"/>
  <c r="Z237" i="157"/>
  <c r="Z217" i="157"/>
  <c r="Z236" i="157"/>
  <c r="Z243" i="157"/>
  <c r="Z204" i="157"/>
  <c r="Z227" i="157"/>
  <c r="Z205" i="157"/>
  <c r="Z224" i="157"/>
  <c r="Z216" i="157"/>
  <c r="Z233" i="157"/>
  <c r="Z223" i="157"/>
  <c r="Z450" i="157" s="1"/>
  <c r="Z231" i="157"/>
  <c r="Z232" i="157"/>
  <c r="Z214" i="157"/>
  <c r="Z202" i="157"/>
  <c r="Z50" i="157"/>
  <c r="Z70" i="157" s="1"/>
  <c r="AA30" i="157" s="1"/>
  <c r="AA90" i="157" s="1"/>
  <c r="AA104" i="157" s="1"/>
  <c r="Z199" i="157"/>
  <c r="Z429" i="157" l="1"/>
  <c r="Z451" i="157"/>
  <c r="Z432" i="157"/>
  <c r="Z253" i="157"/>
  <c r="Z261" i="157"/>
  <c r="Z254" i="157"/>
  <c r="Z262" i="157"/>
  <c r="Z250" i="157"/>
  <c r="Z258" i="157"/>
  <c r="Z252" i="157"/>
  <c r="Z260" i="157"/>
  <c r="Z249" i="157"/>
  <c r="Z265" i="157"/>
  <c r="Z266" i="157"/>
  <c r="Z251" i="157"/>
  <c r="Z267" i="157"/>
  <c r="Z255" i="157"/>
  <c r="Z268" i="157"/>
  <c r="Z264" i="157"/>
  <c r="Z269" i="157"/>
  <c r="Z257" i="157"/>
  <c r="Z259" i="157"/>
  <c r="Z263" i="157"/>
  <c r="Z274" i="157"/>
  <c r="Z282" i="157"/>
  <c r="Z271" i="157"/>
  <c r="Z273" i="157"/>
  <c r="Z275" i="157"/>
  <c r="Z283" i="157"/>
  <c r="Z270" i="157"/>
  <c r="Z276" i="157"/>
  <c r="Z277" i="157"/>
  <c r="Z278" i="157"/>
  <c r="Z256" i="157"/>
  <c r="Z272" i="157"/>
  <c r="Z281" i="157"/>
  <c r="Z286" i="157"/>
  <c r="Z287" i="157"/>
  <c r="Z288" i="157"/>
  <c r="Z289" i="157"/>
  <c r="Z284" i="157"/>
  <c r="Z279" i="157"/>
  <c r="Z280" i="157"/>
  <c r="Z290" i="157"/>
  <c r="Z285" i="157"/>
  <c r="Z7" i="157" s="1"/>
  <c r="Z458" i="157"/>
  <c r="Z433" i="157"/>
  <c r="Z456" i="157"/>
  <c r="Z454" i="157"/>
  <c r="Z465" i="157"/>
  <c r="Z449" i="157"/>
  <c r="Z466" i="157"/>
  <c r="Z461" i="157"/>
  <c r="Z436" i="157"/>
  <c r="Z437" i="157"/>
  <c r="Z455" i="157"/>
  <c r="Z462" i="157"/>
  <c r="Z459" i="157"/>
  <c r="Z435" i="157"/>
  <c r="Z452" i="157"/>
  <c r="Z470" i="157"/>
  <c r="Z463" i="157"/>
  <c r="Z448" i="157"/>
  <c r="Z457" i="157"/>
  <c r="Z434" i="157"/>
  <c r="Z442" i="157"/>
  <c r="Z440" i="157"/>
  <c r="Z460" i="157"/>
  <c r="Z446" i="157"/>
  <c r="Z467" i="157"/>
  <c r="Z468" i="157"/>
  <c r="Z469" i="157"/>
  <c r="Z444" i="157"/>
  <c r="Z443" i="157"/>
  <c r="Z445" i="157"/>
  <c r="Z441" i="157"/>
  <c r="Z453" i="157"/>
  <c r="Z438" i="157"/>
  <c r="Z430" i="157"/>
  <c r="Z439" i="157"/>
  <c r="Z464" i="157"/>
  <c r="Z431" i="157"/>
  <c r="Z447" i="157"/>
  <c r="Z245" i="157"/>
  <c r="Z244" i="157"/>
  <c r="Z315" i="157"/>
  <c r="Z405" i="157" s="1"/>
  <c r="Z246" i="157" l="1"/>
  <c r="D315" i="157"/>
  <c r="Z291" i="157"/>
  <c r="Z11" i="157"/>
  <c r="Z9" i="157" s="1"/>
  <c r="Z336" i="157"/>
  <c r="Z472" i="157" l="1"/>
  <c r="Z471" i="157"/>
  <c r="D405" i="157"/>
  <c r="Z426" i="157"/>
  <c r="AA25" i="157"/>
  <c r="AA96" i="157" s="1"/>
  <c r="Z473" i="157" l="1"/>
  <c r="Z40" i="157"/>
  <c r="Z49" i="157"/>
  <c r="Z69" i="157" s="1"/>
  <c r="AA29" i="157" s="1"/>
  <c r="AA89" i="157" s="1"/>
  <c r="AA103" i="157" s="1"/>
  <c r="Z46" i="157"/>
  <c r="Z53" i="157"/>
  <c r="Z73" i="157" s="1"/>
  <c r="AA65" i="157"/>
  <c r="AA26" i="157" l="1"/>
  <c r="AA33" i="157"/>
  <c r="Z47" i="157"/>
  <c r="Z51" i="157" s="1"/>
  <c r="Z56" i="157" s="1"/>
  <c r="Z66" i="157"/>
  <c r="Z67" i="157" s="1"/>
  <c r="Z71" i="157" s="1"/>
  <c r="Z42" i="157"/>
  <c r="Z60" i="157"/>
  <c r="Z72" i="157"/>
  <c r="Z62" i="157" l="1"/>
  <c r="AA20" i="157"/>
  <c r="AA22" i="157" s="1"/>
  <c r="AA84" i="157"/>
  <c r="AA27" i="157"/>
  <c r="AA31" i="157" s="1"/>
  <c r="AA32" i="157"/>
  <c r="Z477" i="157"/>
  <c r="AA156" i="157" s="1"/>
  <c r="Z487" i="157"/>
  <c r="AA166" i="157" s="1"/>
  <c r="Z496" i="157"/>
  <c r="AA175" i="157" s="1"/>
  <c r="Z509" i="157"/>
  <c r="AA188" i="157" s="1"/>
  <c r="Z507" i="157"/>
  <c r="AA186" i="157" s="1"/>
  <c r="Z513" i="157"/>
  <c r="AA192" i="157" s="1"/>
  <c r="Z485" i="157"/>
  <c r="AA164" i="157" s="1"/>
  <c r="Z504" i="157"/>
  <c r="AA183" i="157" s="1"/>
  <c r="Z517" i="157"/>
  <c r="AA196" i="157" s="1"/>
  <c r="Z499" i="157"/>
  <c r="AA178" i="157" s="1"/>
  <c r="Z512" i="157"/>
  <c r="AA191" i="157" s="1"/>
  <c r="Z76" i="157"/>
  <c r="Z483" i="157"/>
  <c r="AA162" i="157" s="1"/>
  <c r="Z476" i="157"/>
  <c r="Z481" i="157"/>
  <c r="AA160" i="157" s="1"/>
  <c r="Z491" i="157"/>
  <c r="AA170" i="157" s="1"/>
  <c r="Z500" i="157"/>
  <c r="AA179" i="157" s="1"/>
  <c r="Z511" i="157"/>
  <c r="AA190" i="157" s="1"/>
  <c r="Z484" i="157"/>
  <c r="AA163" i="157" s="1"/>
  <c r="Z508" i="157"/>
  <c r="AA187" i="157" s="1"/>
  <c r="Z494" i="157"/>
  <c r="AA173" i="157" s="1"/>
  <c r="Z506" i="157"/>
  <c r="AA185" i="157" s="1"/>
  <c r="Z498" i="157"/>
  <c r="AA177" i="157" s="1"/>
  <c r="Z510" i="157"/>
  <c r="AA189" i="157" s="1"/>
  <c r="Z488" i="157"/>
  <c r="AA167" i="157" s="1"/>
  <c r="Z514" i="157"/>
  <c r="AA193" i="157" s="1"/>
  <c r="Z482" i="157"/>
  <c r="AA161" i="157" s="1"/>
  <c r="Z505" i="157"/>
  <c r="AA184" i="157" s="1"/>
  <c r="Z480" i="157"/>
  <c r="AA159" i="157" s="1"/>
  <c r="Z495" i="157"/>
  <c r="AA174" i="157" s="1"/>
  <c r="Z515" i="157"/>
  <c r="AA194" i="157" s="1"/>
  <c r="Z486" i="157"/>
  <c r="AA165" i="157" s="1"/>
  <c r="Z489" i="157"/>
  <c r="AA168" i="157" s="1"/>
  <c r="Z479" i="157"/>
  <c r="AA158" i="157" s="1"/>
  <c r="Z493" i="157"/>
  <c r="AA172" i="157" s="1"/>
  <c r="Z516" i="157"/>
  <c r="AA195" i="157" s="1"/>
  <c r="Z478" i="157"/>
  <c r="AA157" i="157" s="1"/>
  <c r="Z502" i="157"/>
  <c r="AA181" i="157" s="1"/>
  <c r="Z490" i="157"/>
  <c r="AA169" i="157" s="1"/>
  <c r="Z497" i="157"/>
  <c r="AA176" i="157" s="1"/>
  <c r="Z501" i="157"/>
  <c r="AA180" i="157" s="1"/>
  <c r="Z503" i="157"/>
  <c r="AA182" i="157" s="1"/>
  <c r="Z492" i="157"/>
  <c r="AA171" i="157" s="1"/>
  <c r="AA8" i="157" l="1"/>
  <c r="AA10" i="157" s="1"/>
  <c r="AA98" i="157"/>
  <c r="AA99" i="157" s="1"/>
  <c r="AA101" i="157" s="1"/>
  <c r="AA105" i="157" s="1"/>
  <c r="AA85" i="157"/>
  <c r="AA87" i="157" s="1"/>
  <c r="AA91" i="157" s="1"/>
  <c r="AA361" i="157"/>
  <c r="D361" i="157" s="1"/>
  <c r="Z519" i="157"/>
  <c r="AA362" i="157"/>
  <c r="AA407" i="157" s="1"/>
  <c r="AA155" i="157"/>
  <c r="Z518" i="157"/>
  <c r="AA36" i="157"/>
  <c r="AA92" i="157"/>
  <c r="AA381" i="157" l="1"/>
  <c r="AA52" i="157" s="1"/>
  <c r="AA14" i="157"/>
  <c r="AA16" i="157" s="1"/>
  <c r="Z520" i="157"/>
  <c r="AA197" i="157"/>
  <c r="AA198" i="157"/>
  <c r="AA93" i="157"/>
  <c r="AA106" i="157"/>
  <c r="AA107" i="157" s="1"/>
  <c r="AA243" i="157" l="1"/>
  <c r="AA217" i="157"/>
  <c r="AA232" i="157"/>
  <c r="AA233" i="157"/>
  <c r="AA234" i="157"/>
  <c r="AA203" i="157"/>
  <c r="AA230" i="157"/>
  <c r="AA239" i="157"/>
  <c r="AA218" i="157"/>
  <c r="AA235" i="157"/>
  <c r="AA210" i="157"/>
  <c r="AA226" i="157"/>
  <c r="AA238" i="157"/>
  <c r="AA241" i="157"/>
  <c r="AA212" i="157"/>
  <c r="AA228" i="157"/>
  <c r="AA225" i="157"/>
  <c r="AA208" i="157"/>
  <c r="AA216" i="157"/>
  <c r="AA219" i="157"/>
  <c r="AA229" i="157"/>
  <c r="AA242" i="157"/>
  <c r="AA221" i="157"/>
  <c r="AA231" i="157"/>
  <c r="AA213" i="157"/>
  <c r="AA205" i="157"/>
  <c r="AA237" i="157"/>
  <c r="AA214" i="157"/>
  <c r="AA220" i="157"/>
  <c r="AA236" i="157"/>
  <c r="AA209" i="157"/>
  <c r="AA222" i="157"/>
  <c r="AA215" i="157"/>
  <c r="AA240" i="157"/>
  <c r="AA224" i="157"/>
  <c r="AA451" i="157" s="1"/>
  <c r="AA207" i="157"/>
  <c r="AA227" i="157"/>
  <c r="AA223" i="157"/>
  <c r="AA211" i="157"/>
  <c r="AA204" i="157"/>
  <c r="AA206" i="157"/>
  <c r="AA202" i="157"/>
  <c r="AA50" i="157"/>
  <c r="AA70" i="157" s="1"/>
  <c r="AB30" i="157" s="1"/>
  <c r="AB90" i="157" s="1"/>
  <c r="AB104" i="157" s="1"/>
  <c r="AA199" i="157"/>
  <c r="AA432" i="157" l="1"/>
  <c r="AA462" i="157"/>
  <c r="AA445" i="157"/>
  <c r="AA252" i="157"/>
  <c r="AA260" i="157"/>
  <c r="AA253" i="157"/>
  <c r="AA261" i="157"/>
  <c r="AA249" i="157"/>
  <c r="AA257" i="157"/>
  <c r="AA265" i="157"/>
  <c r="AA251" i="157"/>
  <c r="AA259" i="157"/>
  <c r="AA256" i="157"/>
  <c r="AA273" i="157"/>
  <c r="AA258" i="157"/>
  <c r="AA266" i="157"/>
  <c r="AA262" i="157"/>
  <c r="AA267" i="157"/>
  <c r="AA255" i="157"/>
  <c r="AA268" i="157"/>
  <c r="AA264" i="157"/>
  <c r="AA269" i="157"/>
  <c r="AA250" i="157"/>
  <c r="AA281" i="157"/>
  <c r="AA263" i="157"/>
  <c r="AA274" i="157"/>
  <c r="AA282" i="157"/>
  <c r="AA254" i="157"/>
  <c r="AA271" i="157"/>
  <c r="AA316" i="157" s="1"/>
  <c r="AA406" i="157" s="1"/>
  <c r="AA275" i="157"/>
  <c r="AA270" i="157"/>
  <c r="AA276" i="157"/>
  <c r="AA277" i="157"/>
  <c r="AA278" i="157"/>
  <c r="AA285" i="157"/>
  <c r="AA7" i="157" s="1"/>
  <c r="AA283" i="157"/>
  <c r="AA286" i="157"/>
  <c r="AA287" i="157"/>
  <c r="AA288" i="157"/>
  <c r="AA289" i="157"/>
  <c r="AA272" i="157"/>
  <c r="AA279" i="157"/>
  <c r="AA280" i="157"/>
  <c r="AA290" i="157"/>
  <c r="AA284" i="157"/>
  <c r="AA464" i="157"/>
  <c r="AA433" i="157"/>
  <c r="AA440" i="157"/>
  <c r="AA455" i="157"/>
  <c r="AA439" i="157"/>
  <c r="AA443" i="157"/>
  <c r="AA444" i="157"/>
  <c r="AA470" i="157"/>
  <c r="AA438" i="157"/>
  <c r="AA457" i="157"/>
  <c r="AA430" i="157"/>
  <c r="AA435" i="157"/>
  <c r="AA442" i="157"/>
  <c r="AA458" i="157"/>
  <c r="AA468" i="157"/>
  <c r="AA467" i="157"/>
  <c r="AA448" i="157"/>
  <c r="AA450" i="157"/>
  <c r="AA463" i="157"/>
  <c r="AA469" i="157"/>
  <c r="AA454" i="157"/>
  <c r="AA447" i="157"/>
  <c r="AA456" i="157"/>
  <c r="AA465" i="157"/>
  <c r="AA461" i="157"/>
  <c r="AA453" i="157"/>
  <c r="AA434" i="157"/>
  <c r="AA441" i="157"/>
  <c r="AA446" i="157"/>
  <c r="AA460" i="157"/>
  <c r="AA449" i="157"/>
  <c r="AA431" i="157"/>
  <c r="AA437" i="157"/>
  <c r="AA459" i="157"/>
  <c r="AA452" i="157"/>
  <c r="AA429" i="157"/>
  <c r="AA436" i="157"/>
  <c r="AA466" i="157"/>
  <c r="AA244" i="157"/>
  <c r="AA245" i="157"/>
  <c r="AA246" i="157" l="1"/>
  <c r="D406" i="157"/>
  <c r="AA291" i="157"/>
  <c r="D316" i="157"/>
  <c r="AA336" i="157"/>
  <c r="AA11" i="157"/>
  <c r="AA9" i="157" s="1"/>
  <c r="AA426" i="157" l="1"/>
  <c r="AA46" i="157" s="1"/>
  <c r="AA66" i="157" s="1"/>
  <c r="AA67" i="157" s="1"/>
  <c r="AA472" i="157"/>
  <c r="AA471" i="157"/>
  <c r="AB25" i="157"/>
  <c r="AB96" i="157" s="1"/>
  <c r="AA72" i="157"/>
  <c r="AA473" i="157" l="1"/>
  <c r="AA53" i="157"/>
  <c r="AA73" i="157" s="1"/>
  <c r="AB26" i="157" s="1"/>
  <c r="AB84" i="157" s="1"/>
  <c r="AB98" i="157" s="1"/>
  <c r="AB99" i="157" s="1"/>
  <c r="AB101" i="157" s="1"/>
  <c r="AA47" i="157"/>
  <c r="AA40" i="157"/>
  <c r="AA49" i="157"/>
  <c r="AA69" i="157" s="1"/>
  <c r="AB29" i="157" s="1"/>
  <c r="AB89" i="157" s="1"/>
  <c r="AB103" i="157" s="1"/>
  <c r="AB65" i="157"/>
  <c r="AB32" i="157"/>
  <c r="AA479" i="157"/>
  <c r="AB158" i="157" s="1"/>
  <c r="AA483" i="157"/>
  <c r="AB162" i="157" s="1"/>
  <c r="AA488" i="157"/>
  <c r="AB167" i="157" s="1"/>
  <c r="AA492" i="157"/>
  <c r="AB171" i="157" s="1"/>
  <c r="AA496" i="157"/>
  <c r="AB175" i="157" s="1"/>
  <c r="AA500" i="157"/>
  <c r="AB179" i="157" s="1"/>
  <c r="AA476" i="157"/>
  <c r="AA480" i="157"/>
  <c r="AB159" i="157" s="1"/>
  <c r="AA484" i="157"/>
  <c r="AB163" i="157" s="1"/>
  <c r="AA489" i="157"/>
  <c r="AB168" i="157" s="1"/>
  <c r="AA493" i="157"/>
  <c r="AB172" i="157" s="1"/>
  <c r="AA497" i="157"/>
  <c r="AB176" i="157" s="1"/>
  <c r="AA501" i="157"/>
  <c r="AB180" i="157" s="1"/>
  <c r="AA477" i="157"/>
  <c r="AB156" i="157" s="1"/>
  <c r="AA481" i="157"/>
  <c r="AB160" i="157" s="1"/>
  <c r="AA485" i="157"/>
  <c r="AB164" i="157" s="1"/>
  <c r="AA490" i="157"/>
  <c r="AB169" i="157" s="1"/>
  <c r="AA494" i="157"/>
  <c r="AB173" i="157" s="1"/>
  <c r="AA498" i="157"/>
  <c r="AB177" i="157" s="1"/>
  <c r="AA478" i="157"/>
  <c r="AB157" i="157" s="1"/>
  <c r="AA482" i="157"/>
  <c r="AB161" i="157" s="1"/>
  <c r="AA487" i="157"/>
  <c r="AB166" i="157" s="1"/>
  <c r="AA491" i="157"/>
  <c r="AB170" i="157" s="1"/>
  <c r="AA495" i="157"/>
  <c r="AB174" i="157" s="1"/>
  <c r="AA499" i="157"/>
  <c r="AB178" i="157" s="1"/>
  <c r="AA504" i="157"/>
  <c r="AB183" i="157" s="1"/>
  <c r="AA508" i="157"/>
  <c r="AB187" i="157" s="1"/>
  <c r="AA512" i="157"/>
  <c r="AB191" i="157" s="1"/>
  <c r="AA516" i="157"/>
  <c r="AB195" i="157" s="1"/>
  <c r="AA502" i="157"/>
  <c r="AB181" i="157" s="1"/>
  <c r="AA505" i="157"/>
  <c r="AB184" i="157" s="1"/>
  <c r="AA509" i="157"/>
  <c r="AB188" i="157" s="1"/>
  <c r="AA513" i="157"/>
  <c r="AB192" i="157" s="1"/>
  <c r="AA517" i="157"/>
  <c r="AB196" i="157" s="1"/>
  <c r="AA486" i="157"/>
  <c r="AB165" i="157" s="1"/>
  <c r="AA506" i="157"/>
  <c r="AB185" i="157" s="1"/>
  <c r="AA510" i="157"/>
  <c r="AB189" i="157" s="1"/>
  <c r="AA514" i="157"/>
  <c r="AB193" i="157" s="1"/>
  <c r="AA503" i="157"/>
  <c r="AB182" i="157" s="1"/>
  <c r="AA507" i="157"/>
  <c r="AB186" i="157" s="1"/>
  <c r="AA511" i="157"/>
  <c r="AB190" i="157" s="1"/>
  <c r="AA515" i="157"/>
  <c r="AB194" i="157" s="1"/>
  <c r="AB8" i="157" l="1"/>
  <c r="AB10" i="157" s="1"/>
  <c r="AB27" i="157"/>
  <c r="AB31" i="157" s="1"/>
  <c r="AB33" i="157"/>
  <c r="AA51" i="157"/>
  <c r="AA56" i="157" s="1"/>
  <c r="AA71" i="157"/>
  <c r="AA76" i="157" s="1"/>
  <c r="AA60" i="157"/>
  <c r="AA42" i="157"/>
  <c r="AB85" i="157"/>
  <c r="AB87" i="157" s="1"/>
  <c r="AB91" i="157" s="1"/>
  <c r="AB105" i="157"/>
  <c r="AB363" i="157"/>
  <c r="AB408" i="157" s="1"/>
  <c r="AB362" i="157"/>
  <c r="D362" i="157" s="1"/>
  <c r="AA519" i="157"/>
  <c r="AB92" i="157"/>
  <c r="AB155" i="157"/>
  <c r="AA518" i="157"/>
  <c r="AB36" i="157" l="1"/>
  <c r="AB20" i="157"/>
  <c r="AB22" i="157" s="1"/>
  <c r="AA62" i="157"/>
  <c r="AB14" i="157"/>
  <c r="AB16" i="157" s="1"/>
  <c r="AA520" i="157"/>
  <c r="AB198" i="157"/>
  <c r="AB93" i="157"/>
  <c r="AB106" i="157"/>
  <c r="AB107" i="157" s="1"/>
  <c r="AB381" i="157"/>
  <c r="AB52" i="157" s="1"/>
  <c r="AB197" i="157"/>
  <c r="AB210" i="157" l="1"/>
  <c r="AB203" i="157"/>
  <c r="AB222" i="157"/>
  <c r="AB218" i="157"/>
  <c r="AB235" i="157"/>
  <c r="AB215" i="157"/>
  <c r="AB212" i="157"/>
  <c r="AB219" i="157"/>
  <c r="AB242" i="157"/>
  <c r="AB243" i="157"/>
  <c r="AB227" i="157"/>
  <c r="AB221" i="157"/>
  <c r="AB226" i="157"/>
  <c r="AB205" i="157"/>
  <c r="AB239" i="157"/>
  <c r="AB213" i="157"/>
  <c r="AB209" i="157"/>
  <c r="AB217" i="157"/>
  <c r="AB237" i="157"/>
  <c r="AB211" i="157"/>
  <c r="AB216" i="157"/>
  <c r="AB228" i="157"/>
  <c r="AB233" i="157"/>
  <c r="AB236" i="157"/>
  <c r="AB234" i="157"/>
  <c r="AB206" i="157"/>
  <c r="AB231" i="157"/>
  <c r="AB232" i="157"/>
  <c r="AB240" i="157"/>
  <c r="AB238" i="157"/>
  <c r="AB225" i="157"/>
  <c r="AB452" i="157" s="1"/>
  <c r="AB223" i="157"/>
  <c r="AB229" i="157"/>
  <c r="AB241" i="157"/>
  <c r="AB224" i="157"/>
  <c r="AB207" i="157"/>
  <c r="AB208" i="157"/>
  <c r="AB204" i="157"/>
  <c r="AB214" i="157"/>
  <c r="AB230" i="157"/>
  <c r="AB220" i="157"/>
  <c r="AB202" i="157"/>
  <c r="AB199" i="157"/>
  <c r="AB50" i="157"/>
  <c r="AB70" i="157" s="1"/>
  <c r="AC30" i="157" s="1"/>
  <c r="AC90" i="157" s="1"/>
  <c r="AC104" i="157" s="1"/>
  <c r="AB469" i="157" l="1"/>
  <c r="AB251" i="157"/>
  <c r="AB259" i="157"/>
  <c r="AB252" i="157"/>
  <c r="AB260" i="157"/>
  <c r="AB256" i="157"/>
  <c r="AB264" i="157"/>
  <c r="AB250" i="157"/>
  <c r="AB258" i="157"/>
  <c r="AB263" i="157"/>
  <c r="AB272" i="157"/>
  <c r="AB249" i="157"/>
  <c r="AB265" i="157"/>
  <c r="AB253" i="157"/>
  <c r="AB266" i="157"/>
  <c r="AB262" i="157"/>
  <c r="AB267" i="157"/>
  <c r="AB255" i="157"/>
  <c r="AB268" i="157"/>
  <c r="AB257" i="157"/>
  <c r="AB269" i="157"/>
  <c r="AB280" i="157"/>
  <c r="AB281" i="157"/>
  <c r="AB273" i="157"/>
  <c r="AB274" i="157"/>
  <c r="AB254" i="157"/>
  <c r="AB271" i="157"/>
  <c r="AB275" i="157"/>
  <c r="AB283" i="157"/>
  <c r="AB270" i="157"/>
  <c r="AB276" i="157"/>
  <c r="AB277" i="157"/>
  <c r="AB261" i="157"/>
  <c r="AB284" i="157"/>
  <c r="AB278" i="157"/>
  <c r="AB285" i="157"/>
  <c r="AB286" i="157"/>
  <c r="AB287" i="157"/>
  <c r="AB288" i="157"/>
  <c r="AB282" i="157"/>
  <c r="AB289" i="157"/>
  <c r="AB279" i="157"/>
  <c r="AB290" i="157"/>
  <c r="AB438" i="157"/>
  <c r="AB433" i="157"/>
  <c r="AB444" i="157"/>
  <c r="AB470" i="157"/>
  <c r="AB430" i="157"/>
  <c r="AB435" i="157"/>
  <c r="AB443" i="157"/>
  <c r="AB458" i="157"/>
  <c r="AB464" i="157"/>
  <c r="AB454" i="157"/>
  <c r="AB449" i="157"/>
  <c r="AB461" i="157"/>
  <c r="AB436" i="157"/>
  <c r="AB450" i="157"/>
  <c r="AB463" i="157"/>
  <c r="AB440" i="157"/>
  <c r="AB446" i="157"/>
  <c r="AB447" i="157"/>
  <c r="AB437" i="157"/>
  <c r="AB439" i="157"/>
  <c r="AB456" i="157"/>
  <c r="AB431" i="157"/>
  <c r="AB465" i="157"/>
  <c r="AB455" i="157"/>
  <c r="AB432" i="157"/>
  <c r="AB442" i="157"/>
  <c r="AB462" i="157"/>
  <c r="AB467" i="157"/>
  <c r="AB453" i="157"/>
  <c r="AB434" i="157"/>
  <c r="AB448" i="157"/>
  <c r="AB445" i="157"/>
  <c r="AB429" i="157"/>
  <c r="AB459" i="157"/>
  <c r="AB441" i="157"/>
  <c r="AB466" i="157"/>
  <c r="AB451" i="157"/>
  <c r="AB460" i="157"/>
  <c r="AB468" i="157"/>
  <c r="AB457" i="157"/>
  <c r="AB244" i="157"/>
  <c r="AB245" i="157"/>
  <c r="AB317" i="157"/>
  <c r="AB407" i="157" s="1"/>
  <c r="AB7" i="157"/>
  <c r="AB246" i="157" l="1"/>
  <c r="D317" i="157"/>
  <c r="AB336" i="157"/>
  <c r="AB291" i="157"/>
  <c r="D407" i="157"/>
  <c r="AB11" i="157"/>
  <c r="AB9" i="157" s="1"/>
  <c r="AB426" i="157" l="1"/>
  <c r="AB46" i="157" s="1"/>
  <c r="AB66" i="157" s="1"/>
  <c r="AB471" i="157"/>
  <c r="AB472" i="157"/>
  <c r="AB473" i="157" l="1"/>
  <c r="AB53" i="157"/>
  <c r="AB73" i="157" s="1"/>
  <c r="AC26" i="157" s="1"/>
  <c r="AC84" i="157" s="1"/>
  <c r="AB40" i="157"/>
  <c r="AB60" i="157" s="1"/>
  <c r="AB47" i="157"/>
  <c r="AB49" i="157"/>
  <c r="AB69" i="157" s="1"/>
  <c r="AB67" i="157"/>
  <c r="AB42" i="157" l="1"/>
  <c r="AC33" i="157"/>
  <c r="AB51" i="157"/>
  <c r="AC85" i="157"/>
  <c r="AC87" i="157" s="1"/>
  <c r="AC98" i="157"/>
  <c r="AB71" i="157"/>
  <c r="AC25" i="157"/>
  <c r="AC96" i="157" s="1"/>
  <c r="AB72" i="157"/>
  <c r="AC29" i="157"/>
  <c r="AC89" i="157" s="1"/>
  <c r="AC20" i="157"/>
  <c r="AB62" i="157"/>
  <c r="AC99" i="157" l="1"/>
  <c r="AC101" i="157" s="1"/>
  <c r="AC91" i="157"/>
  <c r="AC103" i="157"/>
  <c r="AC27" i="157"/>
  <c r="AC31" i="157" s="1"/>
  <c r="AC65" i="157"/>
  <c r="AC32" i="157"/>
  <c r="AB479" i="157"/>
  <c r="AC158" i="157" s="1"/>
  <c r="AB483" i="157"/>
  <c r="AC162" i="157" s="1"/>
  <c r="AB488" i="157"/>
  <c r="AC167" i="157" s="1"/>
  <c r="AB492" i="157"/>
  <c r="AC171" i="157" s="1"/>
  <c r="AB496" i="157"/>
  <c r="AC175" i="157" s="1"/>
  <c r="AB500" i="157"/>
  <c r="AC179" i="157" s="1"/>
  <c r="AB476" i="157"/>
  <c r="AB480" i="157"/>
  <c r="AC159" i="157" s="1"/>
  <c r="AB484" i="157"/>
  <c r="AC163" i="157" s="1"/>
  <c r="AB489" i="157"/>
  <c r="AC168" i="157" s="1"/>
  <c r="AB493" i="157"/>
  <c r="AC172" i="157" s="1"/>
  <c r="AB497" i="157"/>
  <c r="AC176" i="157" s="1"/>
  <c r="AB501" i="157"/>
  <c r="AC180" i="157" s="1"/>
  <c r="AB477" i="157"/>
  <c r="AC156" i="157" s="1"/>
  <c r="AB481" i="157"/>
  <c r="AC160" i="157" s="1"/>
  <c r="AB485" i="157"/>
  <c r="AC164" i="157" s="1"/>
  <c r="AB490" i="157"/>
  <c r="AC169" i="157" s="1"/>
  <c r="AB494" i="157"/>
  <c r="AC173" i="157" s="1"/>
  <c r="AB498" i="157"/>
  <c r="AC177" i="157" s="1"/>
  <c r="AB478" i="157"/>
  <c r="AC157" i="157" s="1"/>
  <c r="AB482" i="157"/>
  <c r="AC161" i="157" s="1"/>
  <c r="AB487" i="157"/>
  <c r="AC166" i="157" s="1"/>
  <c r="AB491" i="157"/>
  <c r="AC170" i="157" s="1"/>
  <c r="AB495" i="157"/>
  <c r="AC174" i="157" s="1"/>
  <c r="AB499" i="157"/>
  <c r="AC178" i="157" s="1"/>
  <c r="AB503" i="157"/>
  <c r="AC182" i="157" s="1"/>
  <c r="AB507" i="157"/>
  <c r="AC186" i="157" s="1"/>
  <c r="AB511" i="157"/>
  <c r="AC190" i="157" s="1"/>
  <c r="AB515" i="157"/>
  <c r="AC194" i="157" s="1"/>
  <c r="AB504" i="157"/>
  <c r="AC183" i="157" s="1"/>
  <c r="AB508" i="157"/>
  <c r="AC187" i="157" s="1"/>
  <c r="AB512" i="157"/>
  <c r="AC191" i="157" s="1"/>
  <c r="AB516" i="157"/>
  <c r="AC195" i="157" s="1"/>
  <c r="AB502" i="157"/>
  <c r="AC181" i="157" s="1"/>
  <c r="AB505" i="157"/>
  <c r="AC184" i="157" s="1"/>
  <c r="AB509" i="157"/>
  <c r="AC188" i="157" s="1"/>
  <c r="AB513" i="157"/>
  <c r="AC192" i="157" s="1"/>
  <c r="AB517" i="157"/>
  <c r="AC196" i="157" s="1"/>
  <c r="AB486" i="157"/>
  <c r="AC165" i="157" s="1"/>
  <c r="AB506" i="157"/>
  <c r="AC185" i="157" s="1"/>
  <c r="AB510" i="157"/>
  <c r="AC189" i="157" s="1"/>
  <c r="AB514" i="157"/>
  <c r="AC193" i="157" s="1"/>
  <c r="AB56" i="157"/>
  <c r="AC22" i="157"/>
  <c r="AB76" i="157"/>
  <c r="AC8" i="157" l="1"/>
  <c r="AC10" i="157" s="1"/>
  <c r="AC363" i="157"/>
  <c r="D363" i="157" s="1"/>
  <c r="AC364" i="157"/>
  <c r="AC409" i="157" s="1"/>
  <c r="AB519" i="157"/>
  <c r="AC105" i="157"/>
  <c r="AC92" i="157"/>
  <c r="AC36" i="157"/>
  <c r="AC155" i="157"/>
  <c r="AB518" i="157"/>
  <c r="AC14" i="157" l="1"/>
  <c r="AC16" i="157" s="1"/>
  <c r="AB520" i="157"/>
  <c r="AC198" i="157"/>
  <c r="AC93" i="157"/>
  <c r="AC106" i="157"/>
  <c r="AC107" i="157" s="1"/>
  <c r="AC197" i="157"/>
  <c r="AC381" i="157"/>
  <c r="AC52" i="157" s="1"/>
  <c r="AC228" i="157" l="1"/>
  <c r="AC210" i="157"/>
  <c r="AC211" i="157"/>
  <c r="AC226" i="157"/>
  <c r="AC453" i="157" s="1"/>
  <c r="AC237" i="157"/>
  <c r="AC219" i="157"/>
  <c r="AC229" i="157"/>
  <c r="AC205" i="157"/>
  <c r="AC206" i="157"/>
  <c r="AC239" i="157"/>
  <c r="AC204" i="157"/>
  <c r="AC214" i="157"/>
  <c r="AC220" i="157"/>
  <c r="AC240" i="157"/>
  <c r="AC203" i="157"/>
  <c r="AC241" i="157"/>
  <c r="AC223" i="157"/>
  <c r="AC215" i="157"/>
  <c r="AC225" i="157"/>
  <c r="AC236" i="157"/>
  <c r="AC208" i="157"/>
  <c r="AC218" i="157"/>
  <c r="AC232" i="157"/>
  <c r="AC212" i="157"/>
  <c r="AC227" i="157"/>
  <c r="AC209" i="157"/>
  <c r="AC243" i="157"/>
  <c r="AC213" i="157"/>
  <c r="AC234" i="157"/>
  <c r="AC222" i="157"/>
  <c r="AC231" i="157"/>
  <c r="AC242" i="157"/>
  <c r="AC238" i="157"/>
  <c r="AC217" i="157"/>
  <c r="AC230" i="157"/>
  <c r="AC216" i="157"/>
  <c r="AC221" i="157"/>
  <c r="AC235" i="157"/>
  <c r="AC224" i="157"/>
  <c r="AC233" i="157"/>
  <c r="AC207" i="157"/>
  <c r="AC202" i="157"/>
  <c r="AC199" i="157"/>
  <c r="AC50" i="157"/>
  <c r="AC70" i="157" s="1"/>
  <c r="AD30" i="157" s="1"/>
  <c r="AD90" i="157" s="1"/>
  <c r="AD104" i="157" s="1"/>
  <c r="AC250" i="157" l="1"/>
  <c r="AC258" i="157"/>
  <c r="AC251" i="157"/>
  <c r="AC259" i="157"/>
  <c r="AC255" i="157"/>
  <c r="AC263" i="157"/>
  <c r="AC249" i="157"/>
  <c r="AC257" i="157"/>
  <c r="AC254" i="157"/>
  <c r="AC271" i="157"/>
  <c r="AC256" i="157"/>
  <c r="AC260" i="157"/>
  <c r="AC265" i="157"/>
  <c r="AC253" i="157"/>
  <c r="AC266" i="157"/>
  <c r="AC262" i="157"/>
  <c r="AC267" i="157"/>
  <c r="AC264" i="157"/>
  <c r="AC268" i="157"/>
  <c r="AC252" i="157"/>
  <c r="AC279" i="157"/>
  <c r="AC280" i="157"/>
  <c r="AC273" i="157"/>
  <c r="AC274" i="157"/>
  <c r="AC282" i="157"/>
  <c r="AC269" i="157"/>
  <c r="AC275" i="157"/>
  <c r="AC283" i="157"/>
  <c r="AC270" i="157"/>
  <c r="AC276" i="157"/>
  <c r="AC281" i="157"/>
  <c r="AC284" i="157"/>
  <c r="AC278" i="157"/>
  <c r="AC285" i="157"/>
  <c r="AC286" i="157"/>
  <c r="AC287" i="157"/>
  <c r="AC288" i="157"/>
  <c r="AC272" i="157"/>
  <c r="AC261" i="157"/>
  <c r="AC277" i="157"/>
  <c r="AC290" i="157"/>
  <c r="AC289" i="157"/>
  <c r="AC449" i="157"/>
  <c r="AC448" i="157"/>
  <c r="AC435" i="157"/>
  <c r="AC447" i="157"/>
  <c r="AC464" i="157"/>
  <c r="AC465" i="157"/>
  <c r="AC459" i="157"/>
  <c r="AC463" i="157"/>
  <c r="AC470" i="157"/>
  <c r="AC444" i="157"/>
  <c r="AC436" i="157"/>
  <c r="AC442" i="157"/>
  <c r="AC466" i="157"/>
  <c r="AC437" i="157"/>
  <c r="AC443" i="157"/>
  <c r="AC446" i="157"/>
  <c r="AC431" i="157"/>
  <c r="AC461" i="157"/>
  <c r="AC460" i="157"/>
  <c r="AC469" i="157"/>
  <c r="AC468" i="157"/>
  <c r="AC432" i="157"/>
  <c r="AC441" i="157"/>
  <c r="AC452" i="157"/>
  <c r="AC434" i="157"/>
  <c r="AC439" i="157"/>
  <c r="AC430" i="157"/>
  <c r="AC440" i="157"/>
  <c r="AC457" i="157"/>
  <c r="AC438" i="157"/>
  <c r="AC454" i="157"/>
  <c r="AC462" i="157"/>
  <c r="AC445" i="157"/>
  <c r="AC467" i="157"/>
  <c r="AC451" i="157"/>
  <c r="AC429" i="157"/>
  <c r="AC456" i="157"/>
  <c r="AC450" i="157"/>
  <c r="AC455" i="157"/>
  <c r="AC458" i="157"/>
  <c r="AC433" i="157"/>
  <c r="AC244" i="157"/>
  <c r="AC245" i="157"/>
  <c r="AC7" i="157"/>
  <c r="AC318" i="157"/>
  <c r="AC408" i="157" s="1"/>
  <c r="AC246" i="157" l="1"/>
  <c r="AC291" i="157"/>
  <c r="D408" i="157"/>
  <c r="D318" i="157"/>
  <c r="AC336" i="157"/>
  <c r="AC11" i="157"/>
  <c r="AC9" i="157" s="1"/>
  <c r="AC426" i="157"/>
  <c r="AC46" i="157" s="1"/>
  <c r="AC471" i="157" l="1"/>
  <c r="AC472" i="157"/>
  <c r="AC66" i="157"/>
  <c r="AC49" i="157"/>
  <c r="AC40" i="157"/>
  <c r="AC47" i="157"/>
  <c r="AC53" i="157"/>
  <c r="AC73" i="157" s="1"/>
  <c r="AC473" i="157" l="1"/>
  <c r="AC51" i="157"/>
  <c r="AD33" i="157"/>
  <c r="AD26" i="157"/>
  <c r="AD84" i="157" s="1"/>
  <c r="AC67" i="157"/>
  <c r="AC42" i="157"/>
  <c r="AC60" i="157"/>
  <c r="AC69" i="157"/>
  <c r="AD85" i="157" l="1"/>
  <c r="AD87" i="157" s="1"/>
  <c r="AD98" i="157"/>
  <c r="AC71" i="157"/>
  <c r="AD25" i="157"/>
  <c r="AD96" i="157" s="1"/>
  <c r="AC72" i="157"/>
  <c r="AD20" i="157"/>
  <c r="AC62" i="157"/>
  <c r="AD29" i="157"/>
  <c r="AD89" i="157" s="1"/>
  <c r="AD99" i="157" l="1"/>
  <c r="AD101" i="157" s="1"/>
  <c r="AD91" i="157"/>
  <c r="AD103" i="157"/>
  <c r="AD27" i="157"/>
  <c r="AD31" i="157" s="1"/>
  <c r="AD65" i="157"/>
  <c r="AD32" i="157"/>
  <c r="AC478" i="157"/>
  <c r="AD157" i="157" s="1"/>
  <c r="AC482" i="157"/>
  <c r="AD161" i="157" s="1"/>
  <c r="AC487" i="157"/>
  <c r="AD166" i="157" s="1"/>
  <c r="AC491" i="157"/>
  <c r="AD170" i="157" s="1"/>
  <c r="AC495" i="157"/>
  <c r="AD174" i="157" s="1"/>
  <c r="AC499" i="157"/>
  <c r="AD178" i="157" s="1"/>
  <c r="AC479" i="157"/>
  <c r="AD158" i="157" s="1"/>
  <c r="AC483" i="157"/>
  <c r="AD162" i="157" s="1"/>
  <c r="AC488" i="157"/>
  <c r="AD167" i="157" s="1"/>
  <c r="AC492" i="157"/>
  <c r="AD171" i="157" s="1"/>
  <c r="AC496" i="157"/>
  <c r="AD175" i="157" s="1"/>
  <c r="AC500" i="157"/>
  <c r="AD179" i="157" s="1"/>
  <c r="AC476" i="157"/>
  <c r="AC480" i="157"/>
  <c r="AD159" i="157" s="1"/>
  <c r="AC484" i="157"/>
  <c r="AD163" i="157" s="1"/>
  <c r="AC489" i="157"/>
  <c r="AD168" i="157" s="1"/>
  <c r="AC493" i="157"/>
  <c r="AD172" i="157" s="1"/>
  <c r="AC497" i="157"/>
  <c r="AD176" i="157" s="1"/>
  <c r="AC501" i="157"/>
  <c r="AD180" i="157" s="1"/>
  <c r="AC477" i="157"/>
  <c r="AD156" i="157" s="1"/>
  <c r="AC481" i="157"/>
  <c r="AD160" i="157" s="1"/>
  <c r="AC485" i="157"/>
  <c r="AD164" i="157" s="1"/>
  <c r="AC490" i="157"/>
  <c r="AD169" i="157" s="1"/>
  <c r="AC494" i="157"/>
  <c r="AD173" i="157" s="1"/>
  <c r="AC498" i="157"/>
  <c r="AD177" i="157" s="1"/>
  <c r="AC503" i="157"/>
  <c r="AD182" i="157" s="1"/>
  <c r="AC507" i="157"/>
  <c r="AD186" i="157" s="1"/>
  <c r="AC511" i="157"/>
  <c r="AD190" i="157" s="1"/>
  <c r="AC515" i="157"/>
  <c r="AD194" i="157" s="1"/>
  <c r="AC504" i="157"/>
  <c r="AD183" i="157" s="1"/>
  <c r="AC508" i="157"/>
  <c r="AD187" i="157" s="1"/>
  <c r="AC512" i="157"/>
  <c r="AD191" i="157" s="1"/>
  <c r="AC516" i="157"/>
  <c r="AD195" i="157" s="1"/>
  <c r="AC502" i="157"/>
  <c r="AD181" i="157" s="1"/>
  <c r="AC505" i="157"/>
  <c r="AD184" i="157" s="1"/>
  <c r="AC509" i="157"/>
  <c r="AD188" i="157" s="1"/>
  <c r="AC513" i="157"/>
  <c r="AD192" i="157" s="1"/>
  <c r="AC517" i="157"/>
  <c r="AD196" i="157" s="1"/>
  <c r="AC486" i="157"/>
  <c r="AD165" i="157" s="1"/>
  <c r="AC506" i="157"/>
  <c r="AD185" i="157" s="1"/>
  <c r="AC510" i="157"/>
  <c r="AD189" i="157" s="1"/>
  <c r="AC514" i="157"/>
  <c r="AD193" i="157" s="1"/>
  <c r="AC56" i="157"/>
  <c r="AC76" i="157"/>
  <c r="AD22" i="157"/>
  <c r="AD8" i="157" l="1"/>
  <c r="AD10" i="157" s="1"/>
  <c r="AD365" i="157"/>
  <c r="AD410" i="157" s="1"/>
  <c r="AD364" i="157"/>
  <c r="D364" i="157" s="1"/>
  <c r="AC519" i="157"/>
  <c r="AD105" i="157"/>
  <c r="AD92" i="157"/>
  <c r="AD36" i="157"/>
  <c r="AD155" i="157"/>
  <c r="AC518" i="157"/>
  <c r="AD14" i="157" l="1"/>
  <c r="AD16" i="157" s="1"/>
  <c r="AC520" i="157"/>
  <c r="AD198" i="157"/>
  <c r="AD93" i="157"/>
  <c r="AD106" i="157"/>
  <c r="AD107" i="157" s="1"/>
  <c r="AD381" i="157"/>
  <c r="AD52" i="157" s="1"/>
  <c r="AD197" i="157"/>
  <c r="AD223" i="157" l="1"/>
  <c r="AD216" i="157"/>
  <c r="AD212" i="157"/>
  <c r="AD220" i="157"/>
  <c r="AD204" i="157"/>
  <c r="AD222" i="157"/>
  <c r="AD210" i="157"/>
  <c r="AD243" i="157"/>
  <c r="AD239" i="157"/>
  <c r="AD235" i="157"/>
  <c r="AD206" i="157"/>
  <c r="AD218" i="157"/>
  <c r="AD213" i="157"/>
  <c r="AD225" i="157"/>
  <c r="AD208" i="157"/>
  <c r="AD205" i="157"/>
  <c r="AD230" i="157"/>
  <c r="AD241" i="157"/>
  <c r="AD237" i="157"/>
  <c r="AD240" i="157"/>
  <c r="AD242" i="157"/>
  <c r="AD211" i="157"/>
  <c r="AD207" i="157"/>
  <c r="AD226" i="157"/>
  <c r="AD221" i="157"/>
  <c r="AD217" i="157"/>
  <c r="AD231" i="157"/>
  <c r="AD229" i="157"/>
  <c r="AD224" i="157"/>
  <c r="AD214" i="157"/>
  <c r="AD203" i="157"/>
  <c r="AD232" i="157"/>
  <c r="AD236" i="157"/>
  <c r="AD209" i="157"/>
  <c r="AD238" i="157"/>
  <c r="AD228" i="157"/>
  <c r="AD233" i="157"/>
  <c r="AD234" i="157"/>
  <c r="AD215" i="157"/>
  <c r="AD219" i="157"/>
  <c r="AD227" i="157"/>
  <c r="AD202" i="157"/>
  <c r="AD199" i="157"/>
  <c r="AD50" i="157"/>
  <c r="AD70" i="157" s="1"/>
  <c r="AE30" i="157" s="1"/>
  <c r="AE90" i="157" s="1"/>
  <c r="AE104" i="157" s="1"/>
  <c r="AD454" i="157" l="1"/>
  <c r="AD249" i="157"/>
  <c r="AD257" i="157"/>
  <c r="AD250" i="157"/>
  <c r="AD258" i="157"/>
  <c r="AD254" i="157"/>
  <c r="AD262" i="157"/>
  <c r="AD256" i="157"/>
  <c r="AD264" i="157"/>
  <c r="AD261" i="157"/>
  <c r="AD270" i="157"/>
  <c r="AD263" i="157"/>
  <c r="AD251" i="157"/>
  <c r="AD260" i="157"/>
  <c r="AD265" i="157"/>
  <c r="AD253" i="157"/>
  <c r="AD266" i="157"/>
  <c r="AD255" i="157"/>
  <c r="AD267" i="157"/>
  <c r="AD272" i="157"/>
  <c r="AD278" i="157"/>
  <c r="AD252" i="157"/>
  <c r="AD279" i="157"/>
  <c r="AD268" i="157"/>
  <c r="AD280" i="157"/>
  <c r="AD281" i="157"/>
  <c r="AD259" i="157"/>
  <c r="AD271" i="157"/>
  <c r="AD273" i="157"/>
  <c r="AD274" i="157"/>
  <c r="AD319" i="157" s="1"/>
  <c r="AD409" i="157" s="1"/>
  <c r="AD282" i="157"/>
  <c r="AD269" i="157"/>
  <c r="AD275" i="157"/>
  <c r="AD277" i="157"/>
  <c r="AD290" i="157"/>
  <c r="AD283" i="157"/>
  <c r="AD284" i="157"/>
  <c r="AD285" i="157"/>
  <c r="AD286" i="157"/>
  <c r="AD276" i="157"/>
  <c r="AD287" i="157"/>
  <c r="AD289" i="157"/>
  <c r="AD288" i="157"/>
  <c r="AD444" i="157"/>
  <c r="AD436" i="157"/>
  <c r="AD456" i="157"/>
  <c r="AD429" i="157"/>
  <c r="AD446" i="157"/>
  <c r="AD470" i="157"/>
  <c r="AD443" i="157"/>
  <c r="AD448" i="157"/>
  <c r="AD466" i="157"/>
  <c r="AD430" i="157"/>
  <c r="AD435" i="157"/>
  <c r="AD437" i="157"/>
  <c r="AD464" i="157"/>
  <c r="AD441" i="157"/>
  <c r="AD449" i="157"/>
  <c r="AD461" i="157"/>
  <c r="AD451" i="157"/>
  <c r="AD469" i="157"/>
  <c r="AD440" i="157"/>
  <c r="AD431" i="157"/>
  <c r="AD442" i="157"/>
  <c r="AD438" i="157"/>
  <c r="AD467" i="157"/>
  <c r="AD445" i="157"/>
  <c r="AD447" i="157"/>
  <c r="AD465" i="157"/>
  <c r="AD452" i="157"/>
  <c r="AD460" i="157"/>
  <c r="AD455" i="157"/>
  <c r="AD458" i="157"/>
  <c r="AD433" i="157"/>
  <c r="AD439" i="157"/>
  <c r="AD453" i="157"/>
  <c r="AD468" i="157"/>
  <c r="AD434" i="157"/>
  <c r="AD462" i="157"/>
  <c r="AD457" i="157"/>
  <c r="AD432" i="157"/>
  <c r="AD459" i="157"/>
  <c r="AD450" i="157"/>
  <c r="AD463" i="157"/>
  <c r="AD244" i="157"/>
  <c r="AD245" i="157"/>
  <c r="AD7" i="157"/>
  <c r="AD246" i="157" l="1"/>
  <c r="AD291" i="157"/>
  <c r="D319" i="157"/>
  <c r="D409" i="157"/>
  <c r="AD336" i="157"/>
  <c r="AD11" i="157"/>
  <c r="AD9" i="157" s="1"/>
  <c r="AD426" i="157" l="1"/>
  <c r="AD46" i="157" s="1"/>
  <c r="AD66" i="157" s="1"/>
  <c r="AD471" i="157"/>
  <c r="AD472" i="157"/>
  <c r="AD473" i="157" l="1"/>
  <c r="AD53" i="157"/>
  <c r="AD73" i="157" s="1"/>
  <c r="AE33" i="157" s="1"/>
  <c r="AD47" i="157"/>
  <c r="AD40" i="157"/>
  <c r="AD60" i="157" s="1"/>
  <c r="AD49" i="157"/>
  <c r="AD69" i="157" s="1"/>
  <c r="AD67" i="157"/>
  <c r="AD42" i="157" l="1"/>
  <c r="AE26" i="157"/>
  <c r="AE84" i="157" s="1"/>
  <c r="AE98" i="157" s="1"/>
  <c r="AD51" i="157"/>
  <c r="AD71" i="157"/>
  <c r="AE25" i="157"/>
  <c r="AE96" i="157" s="1"/>
  <c r="AD72" i="157"/>
  <c r="AE20" i="157"/>
  <c r="AD62" i="157"/>
  <c r="AE29" i="157"/>
  <c r="AE89" i="157" s="1"/>
  <c r="AE99" i="157" l="1"/>
  <c r="AE101" i="157" s="1"/>
  <c r="AE85" i="157"/>
  <c r="AE87" i="157" s="1"/>
  <c r="AE91" i="157" s="1"/>
  <c r="AE103" i="157"/>
  <c r="AE27" i="157"/>
  <c r="AE31" i="157" s="1"/>
  <c r="AE65" i="157"/>
  <c r="AE32" i="157"/>
  <c r="AD478" i="157"/>
  <c r="AE157" i="157" s="1"/>
  <c r="AD482" i="157"/>
  <c r="AE161" i="157" s="1"/>
  <c r="AD487" i="157"/>
  <c r="AE166" i="157" s="1"/>
  <c r="AD491" i="157"/>
  <c r="AE170" i="157" s="1"/>
  <c r="AD495" i="157"/>
  <c r="AE174" i="157" s="1"/>
  <c r="AD499" i="157"/>
  <c r="AE178" i="157" s="1"/>
  <c r="AD479" i="157"/>
  <c r="AE158" i="157" s="1"/>
  <c r="AD483" i="157"/>
  <c r="AE162" i="157" s="1"/>
  <c r="AD488" i="157"/>
  <c r="AE167" i="157" s="1"/>
  <c r="AD492" i="157"/>
  <c r="AE171" i="157" s="1"/>
  <c r="AD496" i="157"/>
  <c r="AE175" i="157" s="1"/>
  <c r="AD500" i="157"/>
  <c r="AE179" i="157" s="1"/>
  <c r="AD476" i="157"/>
  <c r="AD480" i="157"/>
  <c r="AE159" i="157" s="1"/>
  <c r="AD484" i="157"/>
  <c r="AE163" i="157" s="1"/>
  <c r="AD489" i="157"/>
  <c r="AE168" i="157" s="1"/>
  <c r="AD493" i="157"/>
  <c r="AE172" i="157" s="1"/>
  <c r="AD497" i="157"/>
  <c r="AE176" i="157" s="1"/>
  <c r="AD501" i="157"/>
  <c r="AE180" i="157" s="1"/>
  <c r="AD477" i="157"/>
  <c r="AE156" i="157" s="1"/>
  <c r="AD481" i="157"/>
  <c r="AE160" i="157" s="1"/>
  <c r="AD485" i="157"/>
  <c r="AE164" i="157" s="1"/>
  <c r="AD490" i="157"/>
  <c r="AE169" i="157" s="1"/>
  <c r="AD494" i="157"/>
  <c r="AE173" i="157" s="1"/>
  <c r="AD498" i="157"/>
  <c r="AE177" i="157" s="1"/>
  <c r="AD486" i="157"/>
  <c r="AE165" i="157" s="1"/>
  <c r="AD506" i="157"/>
  <c r="AE185" i="157" s="1"/>
  <c r="AD510" i="157"/>
  <c r="AE189" i="157" s="1"/>
  <c r="AD514" i="157"/>
  <c r="AE193" i="157" s="1"/>
  <c r="AD503" i="157"/>
  <c r="AE182" i="157" s="1"/>
  <c r="AD507" i="157"/>
  <c r="AE186" i="157" s="1"/>
  <c r="AD511" i="157"/>
  <c r="AE190" i="157" s="1"/>
  <c r="AD515" i="157"/>
  <c r="AE194" i="157" s="1"/>
  <c r="AD504" i="157"/>
  <c r="AE183" i="157" s="1"/>
  <c r="AD508" i="157"/>
  <c r="AE187" i="157" s="1"/>
  <c r="AD512" i="157"/>
  <c r="AE191" i="157" s="1"/>
  <c r="AD516" i="157"/>
  <c r="AE195" i="157" s="1"/>
  <c r="AD502" i="157"/>
  <c r="AE181" i="157" s="1"/>
  <c r="AD505" i="157"/>
  <c r="AE184" i="157" s="1"/>
  <c r="AD509" i="157"/>
  <c r="AE188" i="157" s="1"/>
  <c r="AD513" i="157"/>
  <c r="AE192" i="157" s="1"/>
  <c r="AD517" i="157"/>
  <c r="AE196" i="157" s="1"/>
  <c r="AD56" i="157"/>
  <c r="AD76" i="157"/>
  <c r="AE22" i="157"/>
  <c r="AE8" i="157" l="1"/>
  <c r="AE10" i="157" s="1"/>
  <c r="AE105" i="157"/>
  <c r="AE349" i="157"/>
  <c r="AE394" i="157" s="1"/>
  <c r="AE365" i="157"/>
  <c r="D365" i="157" s="1"/>
  <c r="AD519" i="157"/>
  <c r="AE92" i="157"/>
  <c r="AE36" i="157"/>
  <c r="AE155" i="157"/>
  <c r="AD518" i="157"/>
  <c r="AE14" i="157" l="1"/>
  <c r="AE16" i="157" s="1"/>
  <c r="AD520" i="157"/>
  <c r="AE198" i="157"/>
  <c r="AE93" i="157"/>
  <c r="AE106" i="157"/>
  <c r="AE107" i="157" s="1"/>
  <c r="AE197" i="157"/>
  <c r="AE381" i="157"/>
  <c r="AE52" i="157" s="1"/>
  <c r="AE212" i="157" l="1"/>
  <c r="AE215" i="157"/>
  <c r="AE211" i="157"/>
  <c r="AE240" i="157"/>
  <c r="AE238" i="157"/>
  <c r="AE222" i="157"/>
  <c r="AE206" i="157"/>
  <c r="AE236" i="157"/>
  <c r="AE213" i="157"/>
  <c r="AE224" i="157"/>
  <c r="AE243" i="157"/>
  <c r="AE225" i="157"/>
  <c r="AE221" i="157"/>
  <c r="AE203" i="157"/>
  <c r="AE239" i="157"/>
  <c r="AE209" i="157"/>
  <c r="AE207" i="157"/>
  <c r="AE233" i="157"/>
  <c r="AE228" i="157"/>
  <c r="AE455" i="157" s="1"/>
  <c r="AE232" i="157"/>
  <c r="AE229" i="157"/>
  <c r="AE227" i="157"/>
  <c r="AE219" i="157"/>
  <c r="AE208" i="157"/>
  <c r="AE230" i="157"/>
  <c r="AE218" i="157"/>
  <c r="AE226" i="157"/>
  <c r="AE204" i="157"/>
  <c r="AE216" i="157"/>
  <c r="AE231" i="157"/>
  <c r="AE234" i="157"/>
  <c r="AE223" i="157"/>
  <c r="AE205" i="157"/>
  <c r="AE210" i="157"/>
  <c r="AE242" i="157"/>
  <c r="AE214" i="157"/>
  <c r="AE220" i="157"/>
  <c r="AE241" i="157"/>
  <c r="AE235" i="157"/>
  <c r="AE217" i="157"/>
  <c r="AE237" i="157"/>
  <c r="AE202" i="157"/>
  <c r="AE199" i="157"/>
  <c r="AE50" i="157"/>
  <c r="AE70" i="157" s="1"/>
  <c r="AF30" i="157" s="1"/>
  <c r="AF90" i="157" s="1"/>
  <c r="AF104" i="157" s="1"/>
  <c r="AE256" i="157" l="1"/>
  <c r="AE264" i="157"/>
  <c r="AE249" i="157"/>
  <c r="AE257" i="157"/>
  <c r="AE253" i="157"/>
  <c r="AE261" i="157"/>
  <c r="AE255" i="157"/>
  <c r="AE263" i="157"/>
  <c r="AE252" i="157"/>
  <c r="AE269" i="157"/>
  <c r="AE254" i="157"/>
  <c r="AE270" i="157"/>
  <c r="AE258" i="157"/>
  <c r="AE251" i="157"/>
  <c r="AE260" i="157"/>
  <c r="AE265" i="157"/>
  <c r="AE262" i="157"/>
  <c r="AE266" i="157"/>
  <c r="AE267" i="157"/>
  <c r="AE277" i="157"/>
  <c r="AE272" i="157"/>
  <c r="AE278" i="157"/>
  <c r="AE279" i="157"/>
  <c r="AE268" i="157"/>
  <c r="AE280" i="157"/>
  <c r="AE281" i="157"/>
  <c r="AE259" i="157"/>
  <c r="AE271" i="157"/>
  <c r="AE273" i="157"/>
  <c r="AE274" i="157"/>
  <c r="AE250" i="157"/>
  <c r="AE289" i="157"/>
  <c r="AE290" i="157"/>
  <c r="AE276" i="157"/>
  <c r="AE275" i="157"/>
  <c r="AE283" i="157"/>
  <c r="AE284" i="157"/>
  <c r="AE285" i="157"/>
  <c r="AE7" i="157" s="1"/>
  <c r="AE286" i="157"/>
  <c r="AE282" i="157"/>
  <c r="AE288" i="157"/>
  <c r="AE287" i="157"/>
  <c r="AE469" i="157"/>
  <c r="AE453" i="157"/>
  <c r="AE456" i="157"/>
  <c r="AE429" i="157"/>
  <c r="AE442" i="157"/>
  <c r="AE432" i="157"/>
  <c r="AE470" i="157"/>
  <c r="AE460" i="157"/>
  <c r="AE451" i="157"/>
  <c r="AE464" i="157"/>
  <c r="AE457" i="157"/>
  <c r="AE434" i="157"/>
  <c r="AE440" i="157"/>
  <c r="AE444" i="157"/>
  <c r="AE435" i="157"/>
  <c r="AE436" i="157"/>
  <c r="AE467" i="157"/>
  <c r="AE446" i="157"/>
  <c r="AE433" i="157"/>
  <c r="AE445" i="157"/>
  <c r="AE461" i="157"/>
  <c r="AE468" i="157"/>
  <c r="AE458" i="157"/>
  <c r="AE454" i="157"/>
  <c r="AE438" i="157"/>
  <c r="AE449" i="157"/>
  <c r="AE437" i="157"/>
  <c r="AE447" i="157"/>
  <c r="AE443" i="157"/>
  <c r="AE448" i="157"/>
  <c r="AE465" i="157"/>
  <c r="AE441" i="157"/>
  <c r="AE431" i="157"/>
  <c r="AE459" i="157"/>
  <c r="AE452" i="157"/>
  <c r="AE462" i="157"/>
  <c r="AE466" i="157"/>
  <c r="AE430" i="157"/>
  <c r="AE439" i="157"/>
  <c r="AE463" i="157"/>
  <c r="AE450" i="157"/>
  <c r="AE245" i="157"/>
  <c r="AE244" i="157"/>
  <c r="AE320" i="157"/>
  <c r="AE410" i="157" s="1"/>
  <c r="AE246" i="157" l="1"/>
  <c r="AE291" i="157"/>
  <c r="D410" i="157"/>
  <c r="D320" i="157"/>
  <c r="AE336" i="157"/>
  <c r="AE11" i="157"/>
  <c r="AE9" i="157" s="1"/>
  <c r="AE426" i="157"/>
  <c r="AE46" i="157" s="1"/>
  <c r="AE471" i="157" l="1"/>
  <c r="AE472" i="157"/>
  <c r="AE66" i="157"/>
  <c r="AE49" i="157"/>
  <c r="AE40" i="157"/>
  <c r="AE47" i="157"/>
  <c r="AE53" i="157"/>
  <c r="AE73" i="157" s="1"/>
  <c r="AE473" i="157" l="1"/>
  <c r="AE51" i="157"/>
  <c r="AF33" i="157"/>
  <c r="AF26" i="157"/>
  <c r="AF84" i="157" s="1"/>
  <c r="AE67" i="157"/>
  <c r="AE69" i="157"/>
  <c r="AE42" i="157"/>
  <c r="AE60" i="157"/>
  <c r="AF85" i="157" l="1"/>
  <c r="AF87" i="157" s="1"/>
  <c r="AF98" i="157"/>
  <c r="AE71" i="157"/>
  <c r="AF25" i="157"/>
  <c r="AF96" i="157" s="1"/>
  <c r="AE72" i="157"/>
  <c r="AF20" i="157"/>
  <c r="AE62" i="157"/>
  <c r="AF29" i="157"/>
  <c r="AF89" i="157" s="1"/>
  <c r="AF91" i="157" l="1"/>
  <c r="AF99" i="157"/>
  <c r="AF101" i="157" s="1"/>
  <c r="AF103" i="157"/>
  <c r="AF27" i="157"/>
  <c r="AF31" i="157" s="1"/>
  <c r="AF65" i="157"/>
  <c r="AE485" i="157"/>
  <c r="AF164" i="157" s="1"/>
  <c r="AE486" i="157"/>
  <c r="AF165" i="157" s="1"/>
  <c r="AE515" i="157"/>
  <c r="AF194" i="157" s="1"/>
  <c r="AE501" i="157"/>
  <c r="AF180" i="157" s="1"/>
  <c r="AE487" i="157"/>
  <c r="AF166" i="157" s="1"/>
  <c r="AE477" i="157"/>
  <c r="AF156" i="157" s="1"/>
  <c r="AE509" i="157"/>
  <c r="AF188" i="157" s="1"/>
  <c r="AE511" i="157"/>
  <c r="AF190" i="157" s="1"/>
  <c r="AE497" i="157"/>
  <c r="AF176" i="157" s="1"/>
  <c r="AE492" i="157"/>
  <c r="AF171" i="157" s="1"/>
  <c r="AE482" i="157"/>
  <c r="AF161" i="157" s="1"/>
  <c r="AF32" i="157"/>
  <c r="AE505" i="157"/>
  <c r="AF184" i="157" s="1"/>
  <c r="AE507" i="157"/>
  <c r="AF186" i="157" s="1"/>
  <c r="AE493" i="157"/>
  <c r="AF172" i="157" s="1"/>
  <c r="AE488" i="157"/>
  <c r="AF167" i="157" s="1"/>
  <c r="AE478" i="157"/>
  <c r="AF157" i="157" s="1"/>
  <c r="AE76" i="157"/>
  <c r="AE504" i="157"/>
  <c r="AF183" i="157" s="1"/>
  <c r="AE481" i="157"/>
  <c r="AF160" i="157" s="1"/>
  <c r="AE503" i="157"/>
  <c r="AF182" i="157" s="1"/>
  <c r="AE489" i="157"/>
  <c r="AF168" i="157" s="1"/>
  <c r="AE483" i="157"/>
  <c r="AF162" i="157" s="1"/>
  <c r="AE498" i="157"/>
  <c r="AF177" i="157" s="1"/>
  <c r="AE517" i="157"/>
  <c r="AF196" i="157" s="1"/>
  <c r="AE491" i="157"/>
  <c r="AF170" i="157" s="1"/>
  <c r="AE484" i="157"/>
  <c r="AF163" i="157" s="1"/>
  <c r="AE479" i="157"/>
  <c r="AF158" i="157" s="1"/>
  <c r="AE494" i="157"/>
  <c r="AF173" i="157" s="1"/>
  <c r="AE500" i="157"/>
  <c r="AF179" i="157" s="1"/>
  <c r="AE513" i="157"/>
  <c r="AF192" i="157" s="1"/>
  <c r="AE496" i="157"/>
  <c r="AF175" i="157" s="1"/>
  <c r="AE502" i="157"/>
  <c r="AF181" i="157" s="1"/>
  <c r="AE516" i="157"/>
  <c r="AF195" i="157" s="1"/>
  <c r="AE514" i="157"/>
  <c r="AF193" i="157" s="1"/>
  <c r="AE512" i="157"/>
  <c r="AF191" i="157" s="1"/>
  <c r="AE510" i="157"/>
  <c r="AF189" i="157" s="1"/>
  <c r="AE480" i="157"/>
  <c r="AF159" i="157" s="1"/>
  <c r="AE499" i="157"/>
  <c r="AF178" i="157" s="1"/>
  <c r="AE490" i="157"/>
  <c r="AF169" i="157" s="1"/>
  <c r="AE56" i="157"/>
  <c r="AE508" i="157"/>
  <c r="AF187" i="157" s="1"/>
  <c r="AE506" i="157"/>
  <c r="AF185" i="157" s="1"/>
  <c r="AE476" i="157"/>
  <c r="AE495" i="157"/>
  <c r="AF174" i="157" s="1"/>
  <c r="AF22" i="157"/>
  <c r="AF8" i="157" l="1"/>
  <c r="AF10" i="157" s="1"/>
  <c r="AF366" i="157"/>
  <c r="D366" i="157" s="1"/>
  <c r="AF155" i="157"/>
  <c r="AE519" i="157"/>
  <c r="AF105" i="157"/>
  <c r="AF92" i="157"/>
  <c r="AF36" i="157"/>
  <c r="AE518" i="157"/>
  <c r="AF197" i="157" l="1"/>
  <c r="AF381" i="157"/>
  <c r="AF52" i="157" s="1"/>
  <c r="AF198" i="157"/>
  <c r="AF14" i="157"/>
  <c r="AF16" i="157" s="1"/>
  <c r="AE520" i="157"/>
  <c r="AF93" i="157"/>
  <c r="AF106" i="157"/>
  <c r="AF107" i="157" s="1"/>
  <c r="AF232" i="157" l="1"/>
  <c r="AF240" i="157"/>
  <c r="AF237" i="157"/>
  <c r="AF236" i="157"/>
  <c r="AF209" i="157"/>
  <c r="AF207" i="157"/>
  <c r="AF231" i="157"/>
  <c r="AF233" i="157"/>
  <c r="AF214" i="157"/>
  <c r="AF205" i="157"/>
  <c r="AF241" i="157"/>
  <c r="AF208" i="157"/>
  <c r="AF210" i="157"/>
  <c r="AF220" i="157"/>
  <c r="AF235" i="157"/>
  <c r="AF227" i="157"/>
  <c r="AF223" i="157"/>
  <c r="AF238" i="157"/>
  <c r="AF221" i="157"/>
  <c r="AF218" i="157"/>
  <c r="AF217" i="157"/>
  <c r="AF242" i="157"/>
  <c r="AF229" i="157"/>
  <c r="AF456" i="157" s="1"/>
  <c r="AF206" i="157"/>
  <c r="AF234" i="157"/>
  <c r="AF228" i="157"/>
  <c r="AF212" i="157"/>
  <c r="AF239" i="157"/>
  <c r="AF215" i="157"/>
  <c r="AF211" i="157"/>
  <c r="AF243" i="157"/>
  <c r="AF216" i="157"/>
  <c r="AF219" i="157"/>
  <c r="AF213" i="157"/>
  <c r="AF203" i="157"/>
  <c r="AF204" i="157"/>
  <c r="AF222" i="157"/>
  <c r="AF226" i="157"/>
  <c r="AF230" i="157"/>
  <c r="AF224" i="157"/>
  <c r="AF225" i="157"/>
  <c r="AF202" i="157"/>
  <c r="AF199" i="157"/>
  <c r="AF50" i="157"/>
  <c r="AF70" i="157" s="1"/>
  <c r="AG30" i="157" s="1"/>
  <c r="AG90" i="157" s="1"/>
  <c r="AG104" i="157" s="1"/>
  <c r="AF449" i="157" l="1"/>
  <c r="AF442" i="157"/>
  <c r="AF444" i="157"/>
  <c r="AF448" i="157"/>
  <c r="AF255" i="157"/>
  <c r="AF263" i="157"/>
  <c r="AF256" i="157"/>
  <c r="AF264" i="157"/>
  <c r="AF252" i="157"/>
  <c r="AF260" i="157"/>
  <c r="AF254" i="157"/>
  <c r="AF262" i="157"/>
  <c r="AF259" i="157"/>
  <c r="AF268" i="157"/>
  <c r="AF261" i="157"/>
  <c r="AF269" i="157"/>
  <c r="AF249" i="157"/>
  <c r="AF258" i="157"/>
  <c r="AF251" i="157"/>
  <c r="AF253" i="157"/>
  <c r="AF265" i="157"/>
  <c r="AF276" i="157"/>
  <c r="AF267" i="157"/>
  <c r="AF277" i="157"/>
  <c r="AF257" i="157"/>
  <c r="AF272" i="157"/>
  <c r="AF278" i="157"/>
  <c r="AF279" i="157"/>
  <c r="AF280" i="157"/>
  <c r="AF266" i="157"/>
  <c r="AF250" i="157"/>
  <c r="AF288" i="157"/>
  <c r="AF274" i="157"/>
  <c r="AF289" i="157"/>
  <c r="AF281" i="157"/>
  <c r="AF290" i="157"/>
  <c r="AF275" i="157"/>
  <c r="AF283" i="157"/>
  <c r="AF284" i="157"/>
  <c r="AF270" i="157"/>
  <c r="AF271" i="157"/>
  <c r="AF285" i="157"/>
  <c r="AF7" i="157" s="1"/>
  <c r="AF11" i="157" s="1"/>
  <c r="AF9" i="157" s="1"/>
  <c r="AF273" i="157"/>
  <c r="AF282" i="157"/>
  <c r="AF287" i="157"/>
  <c r="AF286" i="157"/>
  <c r="AF437" i="157"/>
  <c r="AF431" i="157"/>
  <c r="AF464" i="157"/>
  <c r="AF432" i="157"/>
  <c r="AF461" i="157"/>
  <c r="AF430" i="157"/>
  <c r="AF440" i="157"/>
  <c r="AF446" i="157"/>
  <c r="AF443" i="157"/>
  <c r="AF433" i="157"/>
  <c r="AF454" i="157"/>
  <c r="AF460" i="157"/>
  <c r="AF467" i="157"/>
  <c r="AF450" i="157"/>
  <c r="AF451" i="157"/>
  <c r="AF457" i="157"/>
  <c r="AF458" i="157"/>
  <c r="AF429" i="157"/>
  <c r="AF465" i="157"/>
  <c r="AF459" i="157"/>
  <c r="AF453" i="157"/>
  <c r="AF438" i="157"/>
  <c r="AF469" i="157"/>
  <c r="AF447" i="157"/>
  <c r="AF462" i="157"/>
  <c r="AF436" i="157"/>
  <c r="AF466" i="157"/>
  <c r="AF445" i="157"/>
  <c r="AF435" i="157"/>
  <c r="AF463" i="157"/>
  <c r="AF468" i="157"/>
  <c r="AF441" i="157"/>
  <c r="AF434" i="157"/>
  <c r="AF452" i="157"/>
  <c r="AF455" i="157"/>
  <c r="AF470" i="157"/>
  <c r="AF439" i="157"/>
  <c r="AF244" i="157"/>
  <c r="AF245" i="157"/>
  <c r="AF321" i="157"/>
  <c r="AF411" i="157" s="1"/>
  <c r="AF426" i="157" s="1"/>
  <c r="AF46" i="157" s="1"/>
  <c r="AF246" i="157" l="1"/>
  <c r="AF291" i="157"/>
  <c r="D321" i="157"/>
  <c r="D411" i="157"/>
  <c r="AF336" i="157"/>
  <c r="AF471" i="157"/>
  <c r="AF472" i="157"/>
  <c r="AF473" i="157" s="1"/>
  <c r="AF66" i="157"/>
  <c r="AF49" i="157"/>
  <c r="AF40" i="157"/>
  <c r="AF47" i="157"/>
  <c r="AF53" i="157"/>
  <c r="AF73" i="157" s="1"/>
  <c r="AF51" i="157" l="1"/>
  <c r="AG33" i="157"/>
  <c r="AG26" i="157"/>
  <c r="AG84" i="157" s="1"/>
  <c r="AF67" i="157"/>
  <c r="AF69" i="157"/>
  <c r="AF42" i="157"/>
  <c r="AF60" i="157"/>
  <c r="AG85" i="157" l="1"/>
  <c r="AG87" i="157" s="1"/>
  <c r="AG98" i="157"/>
  <c r="AF71" i="157"/>
  <c r="AG25" i="157"/>
  <c r="AG96" i="157" s="1"/>
  <c r="AF72" i="157"/>
  <c r="AG20" i="157"/>
  <c r="AF62" i="157"/>
  <c r="AG29" i="157"/>
  <c r="AG89" i="157" s="1"/>
  <c r="AG91" i="157" l="1"/>
  <c r="AG99" i="157"/>
  <c r="AG101" i="157" s="1"/>
  <c r="AG103" i="157"/>
  <c r="AG27" i="157"/>
  <c r="AG31" i="157" s="1"/>
  <c r="AG65" i="157"/>
  <c r="AF485" i="157"/>
  <c r="AG164" i="157" s="1"/>
  <c r="AF502" i="157"/>
  <c r="AG181" i="157" s="1"/>
  <c r="AF477" i="157"/>
  <c r="AG156" i="157" s="1"/>
  <c r="AF514" i="157"/>
  <c r="AG193" i="157" s="1"/>
  <c r="AF501" i="157"/>
  <c r="AG180" i="157" s="1"/>
  <c r="AF508" i="157"/>
  <c r="AG187" i="157" s="1"/>
  <c r="AF492" i="157"/>
  <c r="AG171" i="157" s="1"/>
  <c r="AF482" i="157"/>
  <c r="AG161" i="157" s="1"/>
  <c r="AF493" i="157"/>
  <c r="AG172" i="157" s="1"/>
  <c r="AF76" i="157"/>
  <c r="AF500" i="157"/>
  <c r="AG179" i="157" s="1"/>
  <c r="AF512" i="157"/>
  <c r="AG191" i="157" s="1"/>
  <c r="AF487" i="157"/>
  <c r="AG166" i="157" s="1"/>
  <c r="AF497" i="157"/>
  <c r="AG176" i="157" s="1"/>
  <c r="AF486" i="157"/>
  <c r="AG165" i="157" s="1"/>
  <c r="AF478" i="157"/>
  <c r="AG157" i="157" s="1"/>
  <c r="AF494" i="157"/>
  <c r="AG173" i="157" s="1"/>
  <c r="AF491" i="157"/>
  <c r="AG170" i="157" s="1"/>
  <c r="AF510" i="157"/>
  <c r="AG189" i="157" s="1"/>
  <c r="AF517" i="157"/>
  <c r="AG196" i="157" s="1"/>
  <c r="AF489" i="157"/>
  <c r="AG168" i="157" s="1"/>
  <c r="AF483" i="157"/>
  <c r="AG162" i="157" s="1"/>
  <c r="AF498" i="157"/>
  <c r="AG177" i="157" s="1"/>
  <c r="AF511" i="157"/>
  <c r="AG190" i="157" s="1"/>
  <c r="AF513" i="157"/>
  <c r="AG192" i="157" s="1"/>
  <c r="AF484" i="157"/>
  <c r="AG163" i="157" s="1"/>
  <c r="AF479" i="157"/>
  <c r="AG158" i="157" s="1"/>
  <c r="AF507" i="157"/>
  <c r="AG186" i="157" s="1"/>
  <c r="AF509" i="157"/>
  <c r="AG188" i="157" s="1"/>
  <c r="AF480" i="157"/>
  <c r="AG159" i="157" s="1"/>
  <c r="AF499" i="157"/>
  <c r="AG178" i="157" s="1"/>
  <c r="AF490" i="157"/>
  <c r="AG169" i="157" s="1"/>
  <c r="AF516" i="157"/>
  <c r="AG195" i="157" s="1"/>
  <c r="AF481" i="157"/>
  <c r="AG160" i="157" s="1"/>
  <c r="AF496" i="157"/>
  <c r="AG175" i="157" s="1"/>
  <c r="AF506" i="157"/>
  <c r="AG185" i="157" s="1"/>
  <c r="AG32" i="157"/>
  <c r="AF504" i="157"/>
  <c r="AG183" i="157" s="1"/>
  <c r="AF488" i="157"/>
  <c r="AG167" i="157" s="1"/>
  <c r="AF515" i="157"/>
  <c r="AG194" i="157" s="1"/>
  <c r="AF56" i="157"/>
  <c r="AF503" i="157"/>
  <c r="AG182" i="157" s="1"/>
  <c r="AF505" i="157"/>
  <c r="AG184" i="157" s="1"/>
  <c r="AF476" i="157"/>
  <c r="AF495" i="157"/>
  <c r="AG174" i="157" s="1"/>
  <c r="AG22" i="157"/>
  <c r="AG349" i="157" l="1"/>
  <c r="D349" i="157" s="1"/>
  <c r="AG8" i="157"/>
  <c r="AG10" i="157" s="1"/>
  <c r="AG367" i="157"/>
  <c r="D367" i="157" s="1"/>
  <c r="AG155" i="157"/>
  <c r="AF519" i="157"/>
  <c r="AG105" i="157"/>
  <c r="AG92" i="157"/>
  <c r="AG36" i="157"/>
  <c r="AF518" i="157"/>
  <c r="AG197" i="157" l="1"/>
  <c r="AG381" i="157"/>
  <c r="AG52" i="157" s="1"/>
  <c r="AG198" i="157"/>
  <c r="AG14" i="157"/>
  <c r="AG16" i="157" s="1"/>
  <c r="AF520" i="157"/>
  <c r="AG93" i="157"/>
  <c r="AG106" i="157"/>
  <c r="AG107" i="157" s="1"/>
  <c r="AG231" i="157" l="1"/>
  <c r="AG210" i="157"/>
  <c r="AG225" i="157"/>
  <c r="AG207" i="157"/>
  <c r="AG234" i="157"/>
  <c r="AG211" i="157"/>
  <c r="AG241" i="157"/>
  <c r="AG223" i="157"/>
  <c r="AG204" i="157"/>
  <c r="AG233" i="157"/>
  <c r="AG208" i="157"/>
  <c r="AG243" i="157"/>
  <c r="AG236" i="157"/>
  <c r="AG228" i="157"/>
  <c r="AG239" i="157"/>
  <c r="AG221" i="157"/>
  <c r="AG238" i="157"/>
  <c r="AG240" i="157"/>
  <c r="AG219" i="157"/>
  <c r="AG214" i="157"/>
  <c r="AG215" i="157"/>
  <c r="AG216" i="157"/>
  <c r="AG232" i="157"/>
  <c r="AG237" i="157"/>
  <c r="AG203" i="157"/>
  <c r="AG209" i="157"/>
  <c r="AG229" i="157"/>
  <c r="AG242" i="157"/>
  <c r="AG212" i="157"/>
  <c r="AG235" i="157"/>
  <c r="AG220" i="157"/>
  <c r="AG227" i="157"/>
  <c r="AG218" i="157"/>
  <c r="AG222" i="157"/>
  <c r="AG226" i="157"/>
  <c r="AG217" i="157"/>
  <c r="AG206" i="157"/>
  <c r="AG224" i="157"/>
  <c r="AG213" i="157"/>
  <c r="AG205" i="157"/>
  <c r="AG230" i="157"/>
  <c r="AG202" i="157"/>
  <c r="AG199" i="157"/>
  <c r="AG50" i="157"/>
  <c r="AG70" i="157" s="1"/>
  <c r="AH30" i="157" s="1"/>
  <c r="AH90" i="157" s="1"/>
  <c r="AH104" i="157" s="1"/>
  <c r="AG466" i="157" l="1"/>
  <c r="AG457" i="157"/>
  <c r="AG451" i="157"/>
  <c r="AG446" i="157"/>
  <c r="AG254" i="157"/>
  <c r="AG262" i="157"/>
  <c r="AG255" i="157"/>
  <c r="AG263" i="157"/>
  <c r="AG251" i="157"/>
  <c r="AG259" i="157"/>
  <c r="AG253" i="157"/>
  <c r="AG261" i="157"/>
  <c r="AG250" i="157"/>
  <c r="AG267" i="157"/>
  <c r="AG252" i="157"/>
  <c r="AG268" i="157"/>
  <c r="AG256" i="157"/>
  <c r="AG269" i="157"/>
  <c r="AG249" i="157"/>
  <c r="AG258" i="157"/>
  <c r="AG260" i="157"/>
  <c r="AG275" i="157"/>
  <c r="AG283" i="157"/>
  <c r="AG276" i="157"/>
  <c r="AG277" i="157"/>
  <c r="AG322" i="157" s="1"/>
  <c r="AG412" i="157" s="1"/>
  <c r="AG257" i="157"/>
  <c r="AG272" i="157"/>
  <c r="AG278" i="157"/>
  <c r="AG265" i="157"/>
  <c r="AG279" i="157"/>
  <c r="AG264" i="157"/>
  <c r="AG273" i="157"/>
  <c r="AG282" i="157"/>
  <c r="AG287" i="157"/>
  <c r="AG288" i="157"/>
  <c r="AG274" i="157"/>
  <c r="AG289" i="157"/>
  <c r="AG266" i="157"/>
  <c r="AG281" i="157"/>
  <c r="AG290" i="157"/>
  <c r="AG284" i="157"/>
  <c r="AG270" i="157"/>
  <c r="AG271" i="157"/>
  <c r="AG280" i="157"/>
  <c r="AG285" i="157"/>
  <c r="AG7" i="157" s="1"/>
  <c r="AG11" i="157" s="1"/>
  <c r="AG9" i="157" s="1"/>
  <c r="AG286" i="157"/>
  <c r="AG470" i="157"/>
  <c r="AG456" i="157"/>
  <c r="AG435" i="157"/>
  <c r="AG464" i="157"/>
  <c r="AG448" i="157"/>
  <c r="AG449" i="157"/>
  <c r="AG467" i="157"/>
  <c r="AG460" i="157"/>
  <c r="AG452" i="157"/>
  <c r="AG458" i="157"/>
  <c r="AG429" i="157"/>
  <c r="AG445" i="157"/>
  <c r="AG450" i="157"/>
  <c r="AG436" i="157"/>
  <c r="AG432" i="157"/>
  <c r="AG440" i="157"/>
  <c r="AG462" i="157"/>
  <c r="AG443" i="157"/>
  <c r="AG455" i="157"/>
  <c r="AG468" i="157"/>
  <c r="AG459" i="157"/>
  <c r="AG439" i="157"/>
  <c r="AG442" i="157"/>
  <c r="AG463" i="157"/>
  <c r="AG461" i="157"/>
  <c r="AG444" i="157"/>
  <c r="AG469" i="157"/>
  <c r="AG441" i="157"/>
  <c r="AG434" i="157"/>
  <c r="AG431" i="157"/>
  <c r="AG465" i="157"/>
  <c r="AG454" i="157"/>
  <c r="AG438" i="157"/>
  <c r="AG437" i="157"/>
  <c r="AG447" i="157"/>
  <c r="AG430" i="157"/>
  <c r="AG453" i="157"/>
  <c r="AG433" i="157"/>
  <c r="AG245" i="157"/>
  <c r="AG244" i="157"/>
  <c r="AG304" i="157"/>
  <c r="AG246" i="157" l="1"/>
  <c r="AG336" i="157"/>
  <c r="AG394" i="157"/>
  <c r="D394" i="157" s="1"/>
  <c r="D304" i="157"/>
  <c r="D412" i="157"/>
  <c r="D322" i="157"/>
  <c r="AG291" i="157"/>
  <c r="AG472" i="157"/>
  <c r="AG471" i="157"/>
  <c r="AG426" i="157" l="1"/>
  <c r="AG46" i="157" s="1"/>
  <c r="AG66" i="157" s="1"/>
  <c r="AG67" i="157" s="1"/>
  <c r="AG473" i="157"/>
  <c r="AG40" i="157" l="1"/>
  <c r="AG42" i="157" s="1"/>
  <c r="AG49" i="157"/>
  <c r="AG69" i="157" s="1"/>
  <c r="AH29" i="157" s="1"/>
  <c r="AH89" i="157" s="1"/>
  <c r="AG53" i="157"/>
  <c r="AG73" i="157" s="1"/>
  <c r="AH33" i="157" s="1"/>
  <c r="AG47" i="157"/>
  <c r="AH25" i="157"/>
  <c r="AH96" i="157" s="1"/>
  <c r="AG72" i="157"/>
  <c r="AG71" i="157" l="1"/>
  <c r="AG76" i="157" s="1"/>
  <c r="AG51" i="157"/>
  <c r="AG56" i="157" s="1"/>
  <c r="AG60" i="157"/>
  <c r="AH20" i="157" s="1"/>
  <c r="AH22" i="157" s="1"/>
  <c r="AH26" i="157"/>
  <c r="AH84" i="157" s="1"/>
  <c r="AH85" i="157" s="1"/>
  <c r="AH87" i="157" s="1"/>
  <c r="AH91" i="157" s="1"/>
  <c r="AH103" i="157"/>
  <c r="AH65" i="157"/>
  <c r="AH32" i="157"/>
  <c r="AG476" i="157"/>
  <c r="AG480" i="157"/>
  <c r="AH159" i="157" s="1"/>
  <c r="AG484" i="157"/>
  <c r="AH163" i="157" s="1"/>
  <c r="AG489" i="157"/>
  <c r="AH168" i="157" s="1"/>
  <c r="AG493" i="157"/>
  <c r="AH172" i="157" s="1"/>
  <c r="AG497" i="157"/>
  <c r="AH176" i="157" s="1"/>
  <c r="AG501" i="157"/>
  <c r="AH180" i="157" s="1"/>
  <c r="AG477" i="157"/>
  <c r="AH156" i="157" s="1"/>
  <c r="AG481" i="157"/>
  <c r="AH160" i="157" s="1"/>
  <c r="AG485" i="157"/>
  <c r="AH164" i="157" s="1"/>
  <c r="AG490" i="157"/>
  <c r="AH169" i="157" s="1"/>
  <c r="AG494" i="157"/>
  <c r="AH173" i="157" s="1"/>
  <c r="AG498" i="157"/>
  <c r="AH177" i="157" s="1"/>
  <c r="AG478" i="157"/>
  <c r="AH157" i="157" s="1"/>
  <c r="AG482" i="157"/>
  <c r="AH161" i="157" s="1"/>
  <c r="AG487" i="157"/>
  <c r="AH166" i="157" s="1"/>
  <c r="AG491" i="157"/>
  <c r="AH170" i="157" s="1"/>
  <c r="AG495" i="157"/>
  <c r="AH174" i="157" s="1"/>
  <c r="AG499" i="157"/>
  <c r="AH178" i="157" s="1"/>
  <c r="AG479" i="157"/>
  <c r="AH158" i="157" s="1"/>
  <c r="AG483" i="157"/>
  <c r="AH162" i="157" s="1"/>
  <c r="AG488" i="157"/>
  <c r="AH167" i="157" s="1"/>
  <c r="AG492" i="157"/>
  <c r="AH171" i="157" s="1"/>
  <c r="AG496" i="157"/>
  <c r="AH175" i="157" s="1"/>
  <c r="AG500" i="157"/>
  <c r="AH179" i="157" s="1"/>
  <c r="AG502" i="157"/>
  <c r="AH181" i="157" s="1"/>
  <c r="AG505" i="157"/>
  <c r="AH184" i="157" s="1"/>
  <c r="AG509" i="157"/>
  <c r="AH188" i="157" s="1"/>
  <c r="AG513" i="157"/>
  <c r="AH192" i="157" s="1"/>
  <c r="AG517" i="157"/>
  <c r="AH196" i="157" s="1"/>
  <c r="AG486" i="157"/>
  <c r="AH165" i="157" s="1"/>
  <c r="AG506" i="157"/>
  <c r="AH185" i="157" s="1"/>
  <c r="AG510" i="157"/>
  <c r="AH189" i="157" s="1"/>
  <c r="AG514" i="157"/>
  <c r="AH193" i="157" s="1"/>
  <c r="AG503" i="157"/>
  <c r="AH182" i="157" s="1"/>
  <c r="AG507" i="157"/>
  <c r="AH186" i="157" s="1"/>
  <c r="AG511" i="157"/>
  <c r="AH190" i="157" s="1"/>
  <c r="AG515" i="157"/>
  <c r="AH194" i="157" s="1"/>
  <c r="AG504" i="157"/>
  <c r="AH183" i="157" s="1"/>
  <c r="AG508" i="157"/>
  <c r="AH187" i="157" s="1"/>
  <c r="AG512" i="157"/>
  <c r="AH191" i="157" s="1"/>
  <c r="AG516" i="157"/>
  <c r="AH195" i="157" s="1"/>
  <c r="AG62" i="157" l="1"/>
  <c r="AH98" i="157"/>
  <c r="AH99" i="157" s="1"/>
  <c r="AH101" i="157" s="1"/>
  <c r="AH105" i="157" s="1"/>
  <c r="AH27" i="157"/>
  <c r="AH31" i="157" s="1"/>
  <c r="AH36" i="157" s="1"/>
  <c r="AH8" i="157"/>
  <c r="AH10" i="157" s="1"/>
  <c r="AH368" i="157"/>
  <c r="AG519" i="157"/>
  <c r="AH92" i="157"/>
  <c r="AH155" i="157"/>
  <c r="AG518" i="157"/>
  <c r="AH14" i="157" l="1"/>
  <c r="AH16" i="157" s="1"/>
  <c r="AG520" i="157"/>
  <c r="AH198" i="157"/>
  <c r="AH93" i="157"/>
  <c r="AH106" i="157"/>
  <c r="AH107" i="157" s="1"/>
  <c r="AH197" i="157"/>
  <c r="AH381" i="157"/>
  <c r="AH52" i="157" s="1"/>
  <c r="D368" i="157"/>
  <c r="AH234" i="157" l="1"/>
  <c r="AH224" i="157"/>
  <c r="AH215" i="157"/>
  <c r="AH210" i="157"/>
  <c r="AH206" i="157"/>
  <c r="AH217" i="157"/>
  <c r="AH213" i="157"/>
  <c r="AH214" i="157"/>
  <c r="AH243" i="157"/>
  <c r="AH204" i="157"/>
  <c r="AH242" i="157"/>
  <c r="AH235" i="157"/>
  <c r="AH228" i="157"/>
  <c r="AH239" i="157"/>
  <c r="AH225" i="157"/>
  <c r="AH236" i="157"/>
  <c r="AH220" i="157"/>
  <c r="AH208" i="157"/>
  <c r="AH219" i="157"/>
  <c r="AH222" i="157"/>
  <c r="AH232" i="157"/>
  <c r="AH203" i="157"/>
  <c r="AH207" i="157"/>
  <c r="AH227" i="157"/>
  <c r="AH212" i="157"/>
  <c r="AH218" i="157"/>
  <c r="AH230" i="157"/>
  <c r="AH223" i="157"/>
  <c r="AH209" i="157"/>
  <c r="AH436" i="157" s="1"/>
  <c r="AH211" i="157"/>
  <c r="AH241" i="157"/>
  <c r="AH233" i="157"/>
  <c r="AH229" i="157"/>
  <c r="AH240" i="157"/>
  <c r="AH237" i="157"/>
  <c r="AH231" i="157"/>
  <c r="AH238" i="157"/>
  <c r="AH205" i="157"/>
  <c r="AH221" i="157"/>
  <c r="AH216" i="157"/>
  <c r="AH226" i="157"/>
  <c r="AH202" i="157"/>
  <c r="AH199" i="157"/>
  <c r="AH50" i="157"/>
  <c r="AH70" i="157" s="1"/>
  <c r="AI30" i="157" s="1"/>
  <c r="AI90" i="157" s="1"/>
  <c r="AI104" i="157" s="1"/>
  <c r="AH458" i="157" l="1"/>
  <c r="AH462" i="157"/>
  <c r="AH455" i="157"/>
  <c r="AH253" i="157"/>
  <c r="AH261" i="157"/>
  <c r="AH254" i="157"/>
  <c r="AH262" i="157"/>
  <c r="AH250" i="157"/>
  <c r="AH258" i="157"/>
  <c r="AH252" i="157"/>
  <c r="AH260" i="157"/>
  <c r="AH257" i="157"/>
  <c r="AH266" i="157"/>
  <c r="AH259" i="157"/>
  <c r="AH267" i="157"/>
  <c r="AH263" i="157"/>
  <c r="AH268" i="157"/>
  <c r="AH256" i="157"/>
  <c r="AH269" i="157"/>
  <c r="AH249" i="157"/>
  <c r="AH251" i="157"/>
  <c r="AH255" i="157"/>
  <c r="AH270" i="157"/>
  <c r="AH271" i="157"/>
  <c r="AH273" i="157"/>
  <c r="AH274" i="157"/>
  <c r="AH282" i="157"/>
  <c r="AH275" i="157"/>
  <c r="AH283" i="157"/>
  <c r="AH276" i="157"/>
  <c r="AH277" i="157"/>
  <c r="AH272" i="157"/>
  <c r="AH278" i="157"/>
  <c r="AH323" i="157" s="1"/>
  <c r="AH413" i="157" s="1"/>
  <c r="AH265" i="157"/>
  <c r="AH286" i="157"/>
  <c r="AH264" i="157"/>
  <c r="AH287" i="157"/>
  <c r="AH288" i="157"/>
  <c r="AH289" i="157"/>
  <c r="AH281" i="157"/>
  <c r="AH290" i="157"/>
  <c r="AH284" i="157"/>
  <c r="AH279" i="157"/>
  <c r="AH280" i="157"/>
  <c r="AH285" i="157"/>
  <c r="AH7" i="157" s="1"/>
  <c r="AH469" i="157"/>
  <c r="AH449" i="157"/>
  <c r="AH465" i="157"/>
  <c r="AH443" i="157"/>
  <c r="AH437" i="157"/>
  <c r="AH457" i="157"/>
  <c r="AH446" i="157"/>
  <c r="AH442" i="157"/>
  <c r="AH450" i="157"/>
  <c r="AH464" i="157"/>
  <c r="AH435" i="157"/>
  <c r="AH451" i="157"/>
  <c r="AH456" i="157"/>
  <c r="AH463" i="157"/>
  <c r="AH441" i="157"/>
  <c r="AH460" i="157"/>
  <c r="AH448" i="157"/>
  <c r="AH468" i="157"/>
  <c r="AH431" i="157"/>
  <c r="AH452" i="157"/>
  <c r="AH440" i="157"/>
  <c r="AH454" i="157"/>
  <c r="AH432" i="157"/>
  <c r="AH438" i="157"/>
  <c r="AH433" i="157"/>
  <c r="AH466" i="157"/>
  <c r="AH444" i="157"/>
  <c r="AH445" i="157"/>
  <c r="AH439" i="157"/>
  <c r="AH430" i="157"/>
  <c r="AH459" i="157"/>
  <c r="AH453" i="157"/>
  <c r="AH447" i="157"/>
  <c r="AH467" i="157"/>
  <c r="AH461" i="157"/>
  <c r="AH429" i="157"/>
  <c r="AH470" i="157"/>
  <c r="AH434" i="157"/>
  <c r="AH245" i="157"/>
  <c r="AH244" i="157"/>
  <c r="AH246" i="157" l="1"/>
  <c r="D323" i="157"/>
  <c r="AH291" i="157"/>
  <c r="AH336" i="157"/>
  <c r="D413" i="157"/>
  <c r="AH11" i="157"/>
  <c r="AH9" i="157" s="1"/>
  <c r="AH471" i="157" l="1"/>
  <c r="AH472" i="157"/>
  <c r="AH426" i="157"/>
  <c r="AH46" i="157" s="1"/>
  <c r="AH66" i="157" s="1"/>
  <c r="AH473" i="157" l="1"/>
  <c r="AH53" i="157"/>
  <c r="AH73" i="157" s="1"/>
  <c r="AI33" i="157" s="1"/>
  <c r="AH40" i="157"/>
  <c r="AH42" i="157" s="1"/>
  <c r="AH47" i="157"/>
  <c r="AH49" i="157"/>
  <c r="AH69" i="157" s="1"/>
  <c r="AH67" i="157"/>
  <c r="AI26" i="157" l="1"/>
  <c r="AI84" i="157" s="1"/>
  <c r="AI85" i="157" s="1"/>
  <c r="AI87" i="157" s="1"/>
  <c r="AH51" i="157"/>
  <c r="AH60" i="157"/>
  <c r="AH62" i="157" s="1"/>
  <c r="AH71" i="157"/>
  <c r="AI25" i="157"/>
  <c r="AI96" i="157" s="1"/>
  <c r="AH72" i="157"/>
  <c r="AI29" i="157"/>
  <c r="AI89" i="157" s="1"/>
  <c r="AI98" i="157" l="1"/>
  <c r="AI99" i="157" s="1"/>
  <c r="AI101" i="157" s="1"/>
  <c r="AI20" i="157"/>
  <c r="AI22" i="157" s="1"/>
  <c r="AI91" i="157"/>
  <c r="AI103" i="157"/>
  <c r="AI27" i="157"/>
  <c r="AI31" i="157" s="1"/>
  <c r="AI65" i="157"/>
  <c r="AI32" i="157"/>
  <c r="AH476" i="157"/>
  <c r="AH480" i="157"/>
  <c r="AI159" i="157" s="1"/>
  <c r="AH484" i="157"/>
  <c r="AI163" i="157" s="1"/>
  <c r="AH489" i="157"/>
  <c r="AI168" i="157" s="1"/>
  <c r="AH493" i="157"/>
  <c r="AI172" i="157" s="1"/>
  <c r="AH497" i="157"/>
  <c r="AI176" i="157" s="1"/>
  <c r="AH501" i="157"/>
  <c r="AI180" i="157" s="1"/>
  <c r="AH477" i="157"/>
  <c r="AI156" i="157" s="1"/>
  <c r="AH481" i="157"/>
  <c r="AI160" i="157" s="1"/>
  <c r="AH485" i="157"/>
  <c r="AI164" i="157" s="1"/>
  <c r="AH490" i="157"/>
  <c r="AI169" i="157" s="1"/>
  <c r="AH494" i="157"/>
  <c r="AI173" i="157" s="1"/>
  <c r="AH498" i="157"/>
  <c r="AI177" i="157" s="1"/>
  <c r="AH478" i="157"/>
  <c r="AI157" i="157" s="1"/>
  <c r="AH482" i="157"/>
  <c r="AI161" i="157" s="1"/>
  <c r="AH487" i="157"/>
  <c r="AI166" i="157" s="1"/>
  <c r="AH491" i="157"/>
  <c r="AI170" i="157" s="1"/>
  <c r="AH495" i="157"/>
  <c r="AI174" i="157" s="1"/>
  <c r="AH499" i="157"/>
  <c r="AI178" i="157" s="1"/>
  <c r="AH479" i="157"/>
  <c r="AI158" i="157" s="1"/>
  <c r="AH483" i="157"/>
  <c r="AI162" i="157" s="1"/>
  <c r="AH488" i="157"/>
  <c r="AI167" i="157" s="1"/>
  <c r="AH492" i="157"/>
  <c r="AI171" i="157" s="1"/>
  <c r="AH496" i="157"/>
  <c r="AI175" i="157" s="1"/>
  <c r="AH500" i="157"/>
  <c r="AI179" i="157" s="1"/>
  <c r="AH504" i="157"/>
  <c r="AI183" i="157" s="1"/>
  <c r="AH508" i="157"/>
  <c r="AI187" i="157" s="1"/>
  <c r="AH512" i="157"/>
  <c r="AI191" i="157" s="1"/>
  <c r="AH516" i="157"/>
  <c r="AI195" i="157" s="1"/>
  <c r="AH502" i="157"/>
  <c r="AI181" i="157" s="1"/>
  <c r="AH505" i="157"/>
  <c r="AI184" i="157" s="1"/>
  <c r="AH509" i="157"/>
  <c r="AI188" i="157" s="1"/>
  <c r="AH513" i="157"/>
  <c r="AI192" i="157" s="1"/>
  <c r="AH517" i="157"/>
  <c r="AI196" i="157" s="1"/>
  <c r="AH486" i="157"/>
  <c r="AI165" i="157" s="1"/>
  <c r="AH506" i="157"/>
  <c r="AI185" i="157" s="1"/>
  <c r="AH510" i="157"/>
  <c r="AI189" i="157" s="1"/>
  <c r="AH514" i="157"/>
  <c r="AI193" i="157" s="1"/>
  <c r="AH503" i="157"/>
  <c r="AI182" i="157" s="1"/>
  <c r="AH507" i="157"/>
  <c r="AI186" i="157" s="1"/>
  <c r="AH511" i="157"/>
  <c r="AI190" i="157" s="1"/>
  <c r="AH515" i="157"/>
  <c r="AI194" i="157" s="1"/>
  <c r="AH56" i="157"/>
  <c r="AH76" i="157"/>
  <c r="AI8" i="157" l="1"/>
  <c r="AI10" i="157" s="1"/>
  <c r="AI369" i="157"/>
  <c r="AH519" i="157"/>
  <c r="AI105" i="157"/>
  <c r="AI92" i="157"/>
  <c r="AI36" i="157"/>
  <c r="AI155" i="157"/>
  <c r="AH518" i="157"/>
  <c r="AI14" i="157" l="1"/>
  <c r="AI16" i="157" s="1"/>
  <c r="AH520" i="157"/>
  <c r="AI198" i="157"/>
  <c r="AI93" i="157"/>
  <c r="AI106" i="157"/>
  <c r="AI107" i="157" s="1"/>
  <c r="D369" i="157"/>
  <c r="AI381" i="157"/>
  <c r="AI52" i="157" s="1"/>
  <c r="AI197" i="157"/>
  <c r="AI207" i="157" l="1"/>
  <c r="AI218" i="157"/>
  <c r="AI224" i="157"/>
  <c r="AI220" i="157"/>
  <c r="AI216" i="157"/>
  <c r="AI211" i="157"/>
  <c r="AI213" i="157"/>
  <c r="AI239" i="157"/>
  <c r="AI214" i="157"/>
  <c r="AI204" i="157"/>
  <c r="AI205" i="157"/>
  <c r="AI235" i="157"/>
  <c r="AI208" i="157"/>
  <c r="AI219" i="157"/>
  <c r="AI215" i="157"/>
  <c r="AI210" i="157"/>
  <c r="AI206" i="157"/>
  <c r="AI222" i="157"/>
  <c r="AI227" i="157"/>
  <c r="AI237" i="157"/>
  <c r="AI217" i="157"/>
  <c r="AI233" i="157"/>
  <c r="AI228" i="157"/>
  <c r="AI203" i="157"/>
  <c r="AI240" i="157"/>
  <c r="AI232" i="157"/>
  <c r="AI223" i="157"/>
  <c r="AI241" i="157"/>
  <c r="AI226" i="157"/>
  <c r="AI236" i="157"/>
  <c r="AI212" i="157"/>
  <c r="AI243" i="157"/>
  <c r="AI229" i="157"/>
  <c r="AI242" i="157"/>
  <c r="AI238" i="157"/>
  <c r="AI230" i="157"/>
  <c r="AI231" i="157"/>
  <c r="AI209" i="157"/>
  <c r="AI221" i="157"/>
  <c r="AI448" i="157" s="1"/>
  <c r="AI234" i="157"/>
  <c r="AI225" i="157"/>
  <c r="AI202" i="157"/>
  <c r="AI199" i="157"/>
  <c r="AI50" i="157"/>
  <c r="AI70" i="157" s="1"/>
  <c r="AJ30" i="157" s="1"/>
  <c r="AJ90" i="157" s="1"/>
  <c r="AJ104" i="157" s="1"/>
  <c r="AI459" i="157" l="1"/>
  <c r="AI456" i="157"/>
  <c r="AI461" i="157"/>
  <c r="AI252" i="157"/>
  <c r="AI260" i="157"/>
  <c r="AI253" i="157"/>
  <c r="AI261" i="157"/>
  <c r="AI249" i="157"/>
  <c r="AI257" i="157"/>
  <c r="AI251" i="157"/>
  <c r="AI259" i="157"/>
  <c r="AI264" i="157"/>
  <c r="AI265" i="157"/>
  <c r="AI273" i="157"/>
  <c r="AI250" i="157"/>
  <c r="AI266" i="157"/>
  <c r="AI254" i="157"/>
  <c r="AI267" i="157"/>
  <c r="AI263" i="157"/>
  <c r="AI268" i="157"/>
  <c r="AI256" i="157"/>
  <c r="AI269" i="157"/>
  <c r="AI258" i="157"/>
  <c r="AI281" i="157"/>
  <c r="AI255" i="157"/>
  <c r="AI270" i="157"/>
  <c r="AI271" i="157"/>
  <c r="AI274" i="157"/>
  <c r="AI282" i="157"/>
  <c r="AI275" i="157"/>
  <c r="AI276" i="157"/>
  <c r="AI262" i="157"/>
  <c r="AI277" i="157"/>
  <c r="AI272" i="157"/>
  <c r="AI278" i="157"/>
  <c r="AI279" i="157"/>
  <c r="AI324" i="157" s="1"/>
  <c r="AI414" i="157" s="1"/>
  <c r="AI280" i="157"/>
  <c r="AI285" i="157"/>
  <c r="AI286" i="157"/>
  <c r="AI287" i="157"/>
  <c r="AI288" i="157"/>
  <c r="AI289" i="157"/>
  <c r="AI283" i="157"/>
  <c r="AI290" i="157"/>
  <c r="AI284" i="157"/>
  <c r="AI453" i="157"/>
  <c r="AI436" i="157"/>
  <c r="AI433" i="157"/>
  <c r="AI469" i="157"/>
  <c r="AI462" i="157"/>
  <c r="AI447" i="157"/>
  <c r="AI465" i="157"/>
  <c r="AI450" i="157"/>
  <c r="AI454" i="157"/>
  <c r="AI451" i="157"/>
  <c r="AI449" i="157"/>
  <c r="AI431" i="157"/>
  <c r="AI445" i="157"/>
  <c r="AI435" i="157"/>
  <c r="AI467" i="157"/>
  <c r="AI441" i="157"/>
  <c r="AI434" i="157"/>
  <c r="AI470" i="157"/>
  <c r="AI430" i="157"/>
  <c r="AI437" i="157"/>
  <c r="AI466" i="157"/>
  <c r="AI439" i="157"/>
  <c r="AI455" i="157"/>
  <c r="AI442" i="157"/>
  <c r="AI460" i="157"/>
  <c r="AI446" i="157"/>
  <c r="AI438" i="157"/>
  <c r="AI458" i="157"/>
  <c r="AI432" i="157"/>
  <c r="AI457" i="157"/>
  <c r="AI440" i="157"/>
  <c r="AI464" i="157"/>
  <c r="AI468" i="157"/>
  <c r="AI429" i="157"/>
  <c r="AI444" i="157"/>
  <c r="AI463" i="157"/>
  <c r="AI452" i="157"/>
  <c r="AI443" i="157"/>
  <c r="AI244" i="157"/>
  <c r="AI245" i="157"/>
  <c r="AI7" i="157"/>
  <c r="AI246" i="157" l="1"/>
  <c r="AI336" i="157"/>
  <c r="AI291" i="157"/>
  <c r="D414" i="157"/>
  <c r="D324" i="157"/>
  <c r="AI11" i="157"/>
  <c r="AI9" i="157" s="1"/>
  <c r="AI472" i="157" l="1"/>
  <c r="AI471" i="157"/>
  <c r="AI426" i="157"/>
  <c r="AI473" i="157" l="1"/>
  <c r="AI49" i="157"/>
  <c r="AI69" i="157" s="1"/>
  <c r="AI46" i="157"/>
  <c r="AI53" i="157"/>
  <c r="AI73" i="157" s="1"/>
  <c r="AI40" i="157"/>
  <c r="AI60" i="157" s="1"/>
  <c r="AI66" i="157" l="1"/>
  <c r="AI67" i="157" s="1"/>
  <c r="AI71" i="157" s="1"/>
  <c r="AI47" i="157"/>
  <c r="AI51" i="157" s="1"/>
  <c r="AI42" i="157"/>
  <c r="AJ33" i="157"/>
  <c r="AJ26" i="157"/>
  <c r="AJ84" i="157" s="1"/>
  <c r="AJ98" i="157" s="1"/>
  <c r="AJ25" i="157"/>
  <c r="AJ96" i="157" s="1"/>
  <c r="AJ20" i="157"/>
  <c r="AI62" i="157"/>
  <c r="AJ29" i="157"/>
  <c r="AJ89" i="157" s="1"/>
  <c r="AJ85" i="157" l="1"/>
  <c r="AJ87" i="157" s="1"/>
  <c r="AJ91" i="157" s="1"/>
  <c r="AJ99" i="157"/>
  <c r="AJ101" i="157" s="1"/>
  <c r="AJ103" i="157"/>
  <c r="AJ27" i="157"/>
  <c r="AJ31" i="157" s="1"/>
  <c r="AJ65" i="157"/>
  <c r="AI72" i="157"/>
  <c r="AI494" i="157" s="1"/>
  <c r="AJ173" i="157" s="1"/>
  <c r="AJ22" i="157"/>
  <c r="AJ105" i="157" l="1"/>
  <c r="AI513" i="157"/>
  <c r="AJ192" i="157" s="1"/>
  <c r="AI476" i="157"/>
  <c r="AI485" i="157"/>
  <c r="AJ164" i="157" s="1"/>
  <c r="AI498" i="157"/>
  <c r="AJ177" i="157" s="1"/>
  <c r="AI479" i="157"/>
  <c r="AJ158" i="157" s="1"/>
  <c r="AI490" i="157"/>
  <c r="AJ169" i="157" s="1"/>
  <c r="AI508" i="157"/>
  <c r="AJ187" i="157" s="1"/>
  <c r="AI504" i="157"/>
  <c r="AJ183" i="157" s="1"/>
  <c r="AI505" i="157"/>
  <c r="AJ184" i="157" s="1"/>
  <c r="AI488" i="157"/>
  <c r="AJ167" i="157" s="1"/>
  <c r="AI486" i="157"/>
  <c r="AJ165" i="157" s="1"/>
  <c r="AI515" i="157"/>
  <c r="AJ194" i="157" s="1"/>
  <c r="AI503" i="157"/>
  <c r="AJ182" i="157" s="1"/>
  <c r="AI56" i="157"/>
  <c r="AI489" i="157"/>
  <c r="AJ168" i="157" s="1"/>
  <c r="AI495" i="157"/>
  <c r="AJ174" i="157" s="1"/>
  <c r="AI512" i="157"/>
  <c r="AJ191" i="157" s="1"/>
  <c r="AI496" i="157"/>
  <c r="AJ175" i="157" s="1"/>
  <c r="AI516" i="157"/>
  <c r="AJ195" i="157" s="1"/>
  <c r="AI506" i="157"/>
  <c r="AJ185" i="157" s="1"/>
  <c r="AI481" i="157"/>
  <c r="AJ160" i="157" s="1"/>
  <c r="AI501" i="157"/>
  <c r="AJ180" i="157" s="1"/>
  <c r="AI509" i="157"/>
  <c r="AJ188" i="157" s="1"/>
  <c r="AI477" i="157"/>
  <c r="AJ156" i="157" s="1"/>
  <c r="AI483" i="157"/>
  <c r="AJ162" i="157" s="1"/>
  <c r="AI492" i="157"/>
  <c r="AJ171" i="157" s="1"/>
  <c r="AI510" i="157"/>
  <c r="AJ189" i="157" s="1"/>
  <c r="AI507" i="157"/>
  <c r="AJ186" i="157" s="1"/>
  <c r="AI500" i="157"/>
  <c r="AJ179" i="157" s="1"/>
  <c r="AI499" i="157"/>
  <c r="AJ178" i="157" s="1"/>
  <c r="AI517" i="157"/>
  <c r="AJ196" i="157" s="1"/>
  <c r="AI502" i="157"/>
  <c r="AJ181" i="157" s="1"/>
  <c r="AI487" i="157"/>
  <c r="AJ166" i="157" s="1"/>
  <c r="AI493" i="157"/>
  <c r="AJ172" i="157" s="1"/>
  <c r="AI76" i="157"/>
  <c r="AI497" i="157"/>
  <c r="AJ176" i="157" s="1"/>
  <c r="AI491" i="157"/>
  <c r="AJ170" i="157" s="1"/>
  <c r="AI484" i="157"/>
  <c r="AJ163" i="157" s="1"/>
  <c r="AJ32" i="157"/>
  <c r="AJ92" i="157" s="1"/>
  <c r="AJ106" i="157" s="1"/>
  <c r="AI478" i="157"/>
  <c r="AJ157" i="157" s="1"/>
  <c r="AI480" i="157"/>
  <c r="AJ159" i="157" s="1"/>
  <c r="AI482" i="157"/>
  <c r="AJ161" i="157" s="1"/>
  <c r="AI514" i="157"/>
  <c r="AJ193" i="157" s="1"/>
  <c r="AI511" i="157"/>
  <c r="AJ190" i="157" s="1"/>
  <c r="AJ8" i="157" l="1"/>
  <c r="AJ10" i="157" s="1"/>
  <c r="AJ370" i="157"/>
  <c r="D370" i="157" s="1"/>
  <c r="AJ155" i="157"/>
  <c r="AI519" i="157"/>
  <c r="AJ107" i="157"/>
  <c r="AJ36" i="157"/>
  <c r="AJ93" i="157"/>
  <c r="AI518" i="157"/>
  <c r="AJ197" i="157" l="1"/>
  <c r="AJ381" i="157"/>
  <c r="AJ50" i="157" s="1"/>
  <c r="AJ70" i="157" s="1"/>
  <c r="AK30" i="157" s="1"/>
  <c r="AK90" i="157" s="1"/>
  <c r="AK104" i="157" s="1"/>
  <c r="AJ198" i="157"/>
  <c r="AJ14" i="157"/>
  <c r="AJ16" i="157" s="1"/>
  <c r="AI520" i="157"/>
  <c r="AJ220" i="157" l="1"/>
  <c r="AJ210" i="157"/>
  <c r="AJ216" i="157"/>
  <c r="AJ209" i="157"/>
  <c r="AJ240" i="157"/>
  <c r="AJ212" i="157"/>
  <c r="AJ234" i="157"/>
  <c r="AJ219" i="157"/>
  <c r="AJ230" i="157"/>
  <c r="AJ225" i="157"/>
  <c r="AJ243" i="157"/>
  <c r="AJ206" i="157"/>
  <c r="AJ226" i="157"/>
  <c r="AJ235" i="157"/>
  <c r="AJ211" i="157"/>
  <c r="AJ237" i="157"/>
  <c r="AJ215" i="157"/>
  <c r="AJ217" i="157"/>
  <c r="AJ205" i="157"/>
  <c r="AJ214" i="157"/>
  <c r="AJ242" i="157"/>
  <c r="AJ223" i="157"/>
  <c r="AJ232" i="157"/>
  <c r="AJ238" i="157"/>
  <c r="AJ203" i="157"/>
  <c r="AJ222" i="157"/>
  <c r="AJ241" i="157"/>
  <c r="AJ231" i="157"/>
  <c r="AJ221" i="157"/>
  <c r="AJ204" i="157"/>
  <c r="AJ224" i="157"/>
  <c r="AJ451" i="157" s="1"/>
  <c r="AJ208" i="157"/>
  <c r="AJ239" i="157"/>
  <c r="AJ228" i="157"/>
  <c r="AJ227" i="157"/>
  <c r="AJ229" i="157"/>
  <c r="AJ233" i="157"/>
  <c r="AJ460" i="157" s="1"/>
  <c r="AJ213" i="157"/>
  <c r="AJ236" i="157"/>
  <c r="AJ218" i="157"/>
  <c r="AJ207" i="157"/>
  <c r="AJ202" i="157"/>
  <c r="AJ199" i="157"/>
  <c r="AJ52" i="157"/>
  <c r="AJ435" i="157" l="1"/>
  <c r="AJ251" i="157"/>
  <c r="AJ259" i="157"/>
  <c r="AJ252" i="157"/>
  <c r="AJ260" i="157"/>
  <c r="AJ256" i="157"/>
  <c r="AJ264" i="157"/>
  <c r="AJ250" i="157"/>
  <c r="AJ258" i="157"/>
  <c r="AJ255" i="157"/>
  <c r="AJ272" i="157"/>
  <c r="AJ257" i="157"/>
  <c r="AJ265" i="157"/>
  <c r="AJ261" i="157"/>
  <c r="AJ266" i="157"/>
  <c r="AJ254" i="157"/>
  <c r="AJ267" i="157"/>
  <c r="AJ263" i="157"/>
  <c r="AJ268" i="157"/>
  <c r="AJ249" i="157"/>
  <c r="AJ269" i="157"/>
  <c r="AJ280" i="157"/>
  <c r="AJ325" i="157" s="1"/>
  <c r="AJ415" i="157" s="1"/>
  <c r="D415" i="157" s="1"/>
  <c r="AJ273" i="157"/>
  <c r="AJ281" i="157"/>
  <c r="AJ270" i="157"/>
  <c r="AJ271" i="157"/>
  <c r="AJ274" i="157"/>
  <c r="AJ275" i="157"/>
  <c r="AJ283" i="157"/>
  <c r="AJ276" i="157"/>
  <c r="AJ262" i="157"/>
  <c r="AJ277" i="157"/>
  <c r="AJ253" i="157"/>
  <c r="AJ284" i="157"/>
  <c r="AJ279" i="157"/>
  <c r="AJ282" i="157"/>
  <c r="AJ285" i="157"/>
  <c r="AJ286" i="157"/>
  <c r="AJ278" i="157"/>
  <c r="AJ287" i="157"/>
  <c r="AJ288" i="157"/>
  <c r="AJ289" i="157"/>
  <c r="AJ290" i="157"/>
  <c r="AJ459" i="157"/>
  <c r="AJ469" i="157"/>
  <c r="AJ448" i="157"/>
  <c r="AJ454" i="157"/>
  <c r="AJ468" i="157"/>
  <c r="AJ429" i="157"/>
  <c r="AJ456" i="157"/>
  <c r="AJ441" i="157"/>
  <c r="AJ436" i="157"/>
  <c r="AJ432" i="157"/>
  <c r="AJ470" i="157"/>
  <c r="AJ443" i="157"/>
  <c r="AJ444" i="157"/>
  <c r="AJ452" i="157"/>
  <c r="AJ437" i="157"/>
  <c r="AJ449" i="157"/>
  <c r="AJ466" i="157"/>
  <c r="AJ430" i="157"/>
  <c r="AJ447" i="157"/>
  <c r="AJ455" i="157"/>
  <c r="AJ434" i="157"/>
  <c r="AJ445" i="157"/>
  <c r="AJ464" i="157"/>
  <c r="AJ438" i="157"/>
  <c r="AJ440" i="157"/>
  <c r="AJ431" i="157"/>
  <c r="AJ450" i="157"/>
  <c r="AJ462" i="157"/>
  <c r="AJ439" i="157"/>
  <c r="AJ453" i="157"/>
  <c r="AJ467" i="157"/>
  <c r="AJ457" i="157"/>
  <c r="AJ458" i="157"/>
  <c r="AJ433" i="157"/>
  <c r="AJ461" i="157"/>
  <c r="AJ442" i="157"/>
  <c r="AJ463" i="157"/>
  <c r="AJ465" i="157"/>
  <c r="AJ446" i="157"/>
  <c r="AJ244" i="157"/>
  <c r="AJ245" i="157"/>
  <c r="AJ7" i="157"/>
  <c r="AJ336" i="157" l="1"/>
  <c r="AJ246" i="157"/>
  <c r="D325" i="157"/>
  <c r="AJ291" i="157"/>
  <c r="AJ11" i="157"/>
  <c r="AJ9" i="157" s="1"/>
  <c r="AJ472" i="157"/>
  <c r="AJ426" i="157"/>
  <c r="AJ46" i="157" s="1"/>
  <c r="AJ471" i="157"/>
  <c r="AJ473" i="157" l="1"/>
  <c r="AJ53" i="157"/>
  <c r="AJ73" i="157" s="1"/>
  <c r="AK33" i="157" s="1"/>
  <c r="AJ40" i="157"/>
  <c r="AJ42" i="157" s="1"/>
  <c r="AJ49" i="157"/>
  <c r="AJ69" i="157" s="1"/>
  <c r="AK29" i="157" s="1"/>
  <c r="AK89" i="157" s="1"/>
  <c r="AJ66" i="157"/>
  <c r="AJ67" i="157" s="1"/>
  <c r="AJ47" i="157"/>
  <c r="AK25" i="157"/>
  <c r="AK96" i="157" s="1"/>
  <c r="AK26" i="157" l="1"/>
  <c r="AK84" i="157" s="1"/>
  <c r="AK98" i="157" s="1"/>
  <c r="AK99" i="157" s="1"/>
  <c r="AK101" i="157" s="1"/>
  <c r="AJ71" i="157"/>
  <c r="AJ60" i="157"/>
  <c r="AJ62" i="157" s="1"/>
  <c r="AJ51" i="157"/>
  <c r="AK103" i="157"/>
  <c r="AK65" i="157"/>
  <c r="AK27" i="157" l="1"/>
  <c r="AK31" i="157" s="1"/>
  <c r="AK85" i="157"/>
  <c r="AK87" i="157" s="1"/>
  <c r="AK91" i="157" s="1"/>
  <c r="AK20" i="157"/>
  <c r="AK22" i="157" s="1"/>
  <c r="AK105" i="157"/>
  <c r="AJ72" i="157"/>
  <c r="AJ56" i="157"/>
  <c r="AK32" i="157" l="1"/>
  <c r="AJ480" i="157"/>
  <c r="AK159" i="157" s="1"/>
  <c r="AJ490" i="157"/>
  <c r="AK169" i="157" s="1"/>
  <c r="AJ499" i="157"/>
  <c r="AK178" i="157" s="1"/>
  <c r="AJ512" i="157"/>
  <c r="AK191" i="157" s="1"/>
  <c r="AJ506" i="157"/>
  <c r="AK185" i="157" s="1"/>
  <c r="AJ494" i="157"/>
  <c r="AK173" i="157" s="1"/>
  <c r="AJ516" i="157"/>
  <c r="AK195" i="157" s="1"/>
  <c r="AJ510" i="157"/>
  <c r="AK189" i="157" s="1"/>
  <c r="AJ498" i="157"/>
  <c r="AK177" i="157" s="1"/>
  <c r="AJ502" i="157"/>
  <c r="AK181" i="157" s="1"/>
  <c r="AJ478" i="157"/>
  <c r="AK157" i="157" s="1"/>
  <c r="AJ505" i="157"/>
  <c r="AK184" i="157" s="1"/>
  <c r="AJ482" i="157"/>
  <c r="AK161" i="157" s="1"/>
  <c r="AJ76" i="157"/>
  <c r="AJ479" i="157"/>
  <c r="AK158" i="157" s="1"/>
  <c r="AJ484" i="157"/>
  <c r="AK163" i="157" s="1"/>
  <c r="AJ503" i="157"/>
  <c r="AK182" i="157" s="1"/>
  <c r="AJ507" i="157"/>
  <c r="AK186" i="157" s="1"/>
  <c r="AJ514" i="157"/>
  <c r="AK193" i="157" s="1"/>
  <c r="AJ511" i="157"/>
  <c r="AK190" i="157" s="1"/>
  <c r="AJ496" i="157"/>
  <c r="AK175" i="157" s="1"/>
  <c r="AJ513" i="157"/>
  <c r="AK192" i="157" s="1"/>
  <c r="AJ491" i="157"/>
  <c r="AK170" i="157" s="1"/>
  <c r="AJ476" i="157"/>
  <c r="AJ508" i="157"/>
  <c r="AK187" i="157" s="1"/>
  <c r="AJ483" i="157"/>
  <c r="AK162" i="157" s="1"/>
  <c r="AJ489" i="157"/>
  <c r="AK168" i="157" s="1"/>
  <c r="AJ515" i="157"/>
  <c r="AK194" i="157" s="1"/>
  <c r="AJ487" i="157"/>
  <c r="AK166" i="157" s="1"/>
  <c r="AJ517" i="157"/>
  <c r="AK196" i="157" s="1"/>
  <c r="AJ485" i="157"/>
  <c r="AK164" i="157" s="1"/>
  <c r="AJ488" i="157"/>
  <c r="AK167" i="157" s="1"/>
  <c r="AJ493" i="157"/>
  <c r="AK172" i="157" s="1"/>
  <c r="AJ509" i="157"/>
  <c r="AK188" i="157" s="1"/>
  <c r="AJ501" i="157"/>
  <c r="AK180" i="157" s="1"/>
  <c r="AJ481" i="157"/>
  <c r="AK160" i="157" s="1"/>
  <c r="AJ492" i="157"/>
  <c r="AK171" i="157" s="1"/>
  <c r="AJ497" i="157"/>
  <c r="AK176" i="157" s="1"/>
  <c r="AJ477" i="157"/>
  <c r="AK156" i="157" s="1"/>
  <c r="AJ500" i="157"/>
  <c r="AK179" i="157" s="1"/>
  <c r="AJ504" i="157"/>
  <c r="AK183" i="157" s="1"/>
  <c r="AJ495" i="157"/>
  <c r="AK174" i="157" s="1"/>
  <c r="AJ486" i="157"/>
  <c r="AK165" i="157" s="1"/>
  <c r="AK8" i="157" l="1"/>
  <c r="AK10" i="157" s="1"/>
  <c r="AJ519" i="157"/>
  <c r="AK371" i="157"/>
  <c r="D371" i="157" s="1"/>
  <c r="AJ518" i="157"/>
  <c r="AK155" i="157"/>
  <c r="AK92" i="157"/>
  <c r="AK36" i="157"/>
  <c r="AK14" i="157" l="1"/>
  <c r="AK16" i="157" s="1"/>
  <c r="AJ520" i="157"/>
  <c r="AK197" i="157"/>
  <c r="AK198" i="157"/>
  <c r="AK381" i="157"/>
  <c r="AK52" i="157" s="1"/>
  <c r="AK93" i="157"/>
  <c r="AK106" i="157"/>
  <c r="AK107" i="157" s="1"/>
  <c r="AK203" i="157" l="1"/>
  <c r="AK223" i="157"/>
  <c r="AK238" i="157"/>
  <c r="AK215" i="157"/>
  <c r="AK218" i="157"/>
  <c r="AK210" i="157"/>
  <c r="AK211" i="157"/>
  <c r="AK222" i="157"/>
  <c r="AK213" i="157"/>
  <c r="AK221" i="157"/>
  <c r="AK230" i="157"/>
  <c r="AK236" i="157"/>
  <c r="AK219" i="157"/>
  <c r="AK204" i="157"/>
  <c r="AK243" i="157"/>
  <c r="AK225" i="157"/>
  <c r="AK206" i="157"/>
  <c r="AK226" i="157"/>
  <c r="AK220" i="157"/>
  <c r="AK214" i="157"/>
  <c r="AK217" i="157"/>
  <c r="AK232" i="157"/>
  <c r="AK212" i="157"/>
  <c r="AK235" i="157"/>
  <c r="AK233" i="157"/>
  <c r="AK205" i="157"/>
  <c r="AK207" i="157"/>
  <c r="AK240" i="157"/>
  <c r="AK209" i="157"/>
  <c r="AK229" i="157"/>
  <c r="AK239" i="157"/>
  <c r="AK242" i="157"/>
  <c r="AK241" i="157"/>
  <c r="AK224" i="157"/>
  <c r="AK237" i="157"/>
  <c r="AK228" i="157"/>
  <c r="AK231" i="157"/>
  <c r="AK216" i="157"/>
  <c r="AK208" i="157"/>
  <c r="AK234" i="157"/>
  <c r="AK461" i="157" s="1"/>
  <c r="AK227" i="157"/>
  <c r="AK202" i="157"/>
  <c r="AK199" i="157"/>
  <c r="AK50" i="157"/>
  <c r="AK70" i="157" s="1"/>
  <c r="AL30" i="157" s="1"/>
  <c r="AL90" i="157" s="1"/>
  <c r="AL104" i="157" s="1"/>
  <c r="AK436" i="157" l="1"/>
  <c r="AK445" i="157"/>
  <c r="AK250" i="157"/>
  <c r="AK258" i="157"/>
  <c r="AK251" i="157"/>
  <c r="AK259" i="157"/>
  <c r="AK255" i="157"/>
  <c r="AK263" i="157"/>
  <c r="AK249" i="157"/>
  <c r="AK257" i="157"/>
  <c r="AK262" i="157"/>
  <c r="AK271" i="157"/>
  <c r="AK264" i="157"/>
  <c r="AK252" i="157"/>
  <c r="AK265" i="157"/>
  <c r="AK261" i="157"/>
  <c r="AK266" i="157"/>
  <c r="AK254" i="157"/>
  <c r="AK267" i="157"/>
  <c r="AK256" i="157"/>
  <c r="AK268" i="157"/>
  <c r="AK279" i="157"/>
  <c r="AK280" i="157"/>
  <c r="AK260" i="157"/>
  <c r="AK273" i="157"/>
  <c r="AK270" i="157"/>
  <c r="AK274" i="157"/>
  <c r="AK282" i="157"/>
  <c r="AK275" i="157"/>
  <c r="AK283" i="157"/>
  <c r="AK276" i="157"/>
  <c r="AK277" i="157"/>
  <c r="AK284" i="157"/>
  <c r="AK253" i="157"/>
  <c r="AK285" i="157"/>
  <c r="AK286" i="157"/>
  <c r="AK278" i="157"/>
  <c r="AK287" i="157"/>
  <c r="AK281" i="157"/>
  <c r="AK288" i="157"/>
  <c r="AK269" i="157"/>
  <c r="AK272" i="157"/>
  <c r="AK290" i="157"/>
  <c r="AK289" i="157"/>
  <c r="AK465" i="157"/>
  <c r="AK430" i="157"/>
  <c r="AK442" i="157"/>
  <c r="AK464" i="157"/>
  <c r="AK434" i="157"/>
  <c r="AK447" i="157"/>
  <c r="AK457" i="157"/>
  <c r="AK468" i="157"/>
  <c r="AK453" i="157"/>
  <c r="AK448" i="157"/>
  <c r="AK450" i="157"/>
  <c r="AK460" i="157"/>
  <c r="AK451" i="157"/>
  <c r="AK440" i="157"/>
  <c r="AK469" i="157"/>
  <c r="AK452" i="157"/>
  <c r="AK449" i="157"/>
  <c r="AK463" i="157"/>
  <c r="AK432" i="157"/>
  <c r="AK458" i="157"/>
  <c r="AK466" i="157"/>
  <c r="AK439" i="157"/>
  <c r="AK470" i="157"/>
  <c r="AK438" i="157"/>
  <c r="AK443" i="157"/>
  <c r="AK456" i="157"/>
  <c r="AK459" i="157"/>
  <c r="AK431" i="157"/>
  <c r="AK437" i="157"/>
  <c r="AK441" i="157"/>
  <c r="AK462" i="157"/>
  <c r="AK446" i="157"/>
  <c r="AK429" i="157"/>
  <c r="AK444" i="157"/>
  <c r="AK435" i="157"/>
  <c r="AK467" i="157"/>
  <c r="AK454" i="157"/>
  <c r="AK455" i="157"/>
  <c r="AK433" i="157"/>
  <c r="AK244" i="157"/>
  <c r="AK245" i="157"/>
  <c r="AK7" i="157"/>
  <c r="AK326" i="157"/>
  <c r="AK416" i="157" s="1"/>
  <c r="AK246" i="157" l="1"/>
  <c r="AK291" i="157"/>
  <c r="D326" i="157"/>
  <c r="AK336" i="157"/>
  <c r="AK11" i="157"/>
  <c r="AK9" i="157" s="1"/>
  <c r="D416" i="157" l="1"/>
  <c r="AK426" i="157"/>
  <c r="AK471" i="157"/>
  <c r="AK472" i="157"/>
  <c r="AK473" i="157" s="1"/>
  <c r="AL25" i="157"/>
  <c r="AL96" i="157" s="1"/>
  <c r="AK72" i="157"/>
  <c r="AK46" i="157" l="1"/>
  <c r="AK53" i="157"/>
  <c r="AK73" i="157" s="1"/>
  <c r="AK40" i="157"/>
  <c r="AK49" i="157"/>
  <c r="AK69" i="157" s="1"/>
  <c r="AL29" i="157" s="1"/>
  <c r="AL89" i="157" s="1"/>
  <c r="AL103" i="157" s="1"/>
  <c r="AL65" i="157"/>
  <c r="AL32" i="157"/>
  <c r="AK478" i="157"/>
  <c r="AL157" i="157" s="1"/>
  <c r="AK482" i="157"/>
  <c r="AL161" i="157" s="1"/>
  <c r="AK487" i="157"/>
  <c r="AL166" i="157" s="1"/>
  <c r="AK491" i="157"/>
  <c r="AL170" i="157" s="1"/>
  <c r="AK495" i="157"/>
  <c r="AL174" i="157" s="1"/>
  <c r="AK499" i="157"/>
  <c r="AL178" i="157" s="1"/>
  <c r="AK479" i="157"/>
  <c r="AL158" i="157" s="1"/>
  <c r="AK483" i="157"/>
  <c r="AL162" i="157" s="1"/>
  <c r="AK488" i="157"/>
  <c r="AL167" i="157" s="1"/>
  <c r="AK492" i="157"/>
  <c r="AL171" i="157" s="1"/>
  <c r="AK496" i="157"/>
  <c r="AL175" i="157" s="1"/>
  <c r="AK500" i="157"/>
  <c r="AL179" i="157" s="1"/>
  <c r="AK476" i="157"/>
  <c r="AK480" i="157"/>
  <c r="AL159" i="157" s="1"/>
  <c r="AK484" i="157"/>
  <c r="AL163" i="157" s="1"/>
  <c r="AK489" i="157"/>
  <c r="AL168" i="157" s="1"/>
  <c r="AK493" i="157"/>
  <c r="AL172" i="157" s="1"/>
  <c r="AK497" i="157"/>
  <c r="AL176" i="157" s="1"/>
  <c r="AK477" i="157"/>
  <c r="AL156" i="157" s="1"/>
  <c r="AK481" i="157"/>
  <c r="AL160" i="157" s="1"/>
  <c r="AK485" i="157"/>
  <c r="AL164" i="157" s="1"/>
  <c r="AK490" i="157"/>
  <c r="AL169" i="157" s="1"/>
  <c r="AK494" i="157"/>
  <c r="AL173" i="157" s="1"/>
  <c r="AK498" i="157"/>
  <c r="AL177" i="157" s="1"/>
  <c r="AK503" i="157"/>
  <c r="AL182" i="157" s="1"/>
  <c r="AK507" i="157"/>
  <c r="AL186" i="157" s="1"/>
  <c r="AK511" i="157"/>
  <c r="AL190" i="157" s="1"/>
  <c r="AK515" i="157"/>
  <c r="AL194" i="157" s="1"/>
  <c r="AK501" i="157"/>
  <c r="AL180" i="157" s="1"/>
  <c r="AK504" i="157"/>
  <c r="AL183" i="157" s="1"/>
  <c r="AK508" i="157"/>
  <c r="AL187" i="157" s="1"/>
  <c r="AK512" i="157"/>
  <c r="AL191" i="157" s="1"/>
  <c r="AK516" i="157"/>
  <c r="AL195" i="157" s="1"/>
  <c r="AK502" i="157"/>
  <c r="AL181" i="157" s="1"/>
  <c r="AK505" i="157"/>
  <c r="AL184" i="157" s="1"/>
  <c r="AK509" i="157"/>
  <c r="AL188" i="157" s="1"/>
  <c r="AK513" i="157"/>
  <c r="AL192" i="157" s="1"/>
  <c r="AK517" i="157"/>
  <c r="AL196" i="157" s="1"/>
  <c r="AK486" i="157"/>
  <c r="AL165" i="157" s="1"/>
  <c r="AK506" i="157"/>
  <c r="AL185" i="157" s="1"/>
  <c r="AK510" i="157"/>
  <c r="AL189" i="157" s="1"/>
  <c r="AK514" i="157"/>
  <c r="AL193" i="157" s="1"/>
  <c r="AL8" i="157" l="1"/>
  <c r="AL10" i="157" s="1"/>
  <c r="AL33" i="157"/>
  <c r="AL26" i="157"/>
  <c r="AK42" i="157"/>
  <c r="AK60" i="157"/>
  <c r="AK66" i="157"/>
  <c r="AK67" i="157" s="1"/>
  <c r="AK71" i="157" s="1"/>
  <c r="AK76" i="157" s="1"/>
  <c r="AK47" i="157"/>
  <c r="AK51" i="157" s="1"/>
  <c r="AK56" i="157" s="1"/>
  <c r="AL372" i="157"/>
  <c r="AK519" i="157"/>
  <c r="AL92" i="157"/>
  <c r="AL155" i="157"/>
  <c r="AK518" i="157"/>
  <c r="AL20" i="157" l="1"/>
  <c r="AL22" i="157" s="1"/>
  <c r="AK62" i="157"/>
  <c r="AL84" i="157"/>
  <c r="AL27" i="157"/>
  <c r="AL31" i="157" s="1"/>
  <c r="AL36" i="157" s="1"/>
  <c r="AL14" i="157"/>
  <c r="AL16" i="157" s="1"/>
  <c r="AK520" i="157"/>
  <c r="AL198" i="157"/>
  <c r="AL106" i="157"/>
  <c r="AL381" i="157"/>
  <c r="AL52" i="157" s="1"/>
  <c r="D372" i="157"/>
  <c r="AL197" i="157"/>
  <c r="AL240" i="157" l="1"/>
  <c r="AL232" i="157"/>
  <c r="AL215" i="157"/>
  <c r="AL230" i="157"/>
  <c r="AL235" i="157"/>
  <c r="AL462" i="157" s="1"/>
  <c r="AL222" i="157"/>
  <c r="AL242" i="157"/>
  <c r="AL225" i="157"/>
  <c r="AL214" i="157"/>
  <c r="AL217" i="157"/>
  <c r="AL231" i="157"/>
  <c r="AL229" i="157"/>
  <c r="AL237" i="157"/>
  <c r="AL238" i="157"/>
  <c r="AL221" i="157"/>
  <c r="AL228" i="157"/>
  <c r="AL224" i="157"/>
  <c r="AL212" i="157"/>
  <c r="AL216" i="157"/>
  <c r="AL241" i="157"/>
  <c r="AL213" i="157"/>
  <c r="AL233" i="157"/>
  <c r="AL209" i="157"/>
  <c r="AL234" i="157"/>
  <c r="AL206" i="157"/>
  <c r="AL207" i="157"/>
  <c r="AL223" i="157"/>
  <c r="AL220" i="157"/>
  <c r="AL226" i="157"/>
  <c r="AL218" i="157"/>
  <c r="AL210" i="157"/>
  <c r="AL239" i="157"/>
  <c r="AL208" i="157"/>
  <c r="AL204" i="157"/>
  <c r="AL227" i="157"/>
  <c r="AL211" i="157"/>
  <c r="AL236" i="157"/>
  <c r="AL203" i="157"/>
  <c r="AL430" i="157" s="1"/>
  <c r="AL243" i="157"/>
  <c r="AL205" i="157"/>
  <c r="AL219" i="157"/>
  <c r="AL202" i="157"/>
  <c r="AL85" i="157"/>
  <c r="AL87" i="157" s="1"/>
  <c r="AL91" i="157" s="1"/>
  <c r="AL93" i="157" s="1"/>
  <c r="AL98" i="157"/>
  <c r="AL99" i="157" s="1"/>
  <c r="AL101" i="157" s="1"/>
  <c r="AL105" i="157" s="1"/>
  <c r="AL199" i="157"/>
  <c r="AL50" i="157"/>
  <c r="AL70" i="157" s="1"/>
  <c r="AM30" i="157" s="1"/>
  <c r="AM90" i="157" s="1"/>
  <c r="AM104" i="157" s="1"/>
  <c r="AL453" i="157" l="1"/>
  <c r="AL249" i="157"/>
  <c r="AL257" i="157"/>
  <c r="AL250" i="157"/>
  <c r="AL258" i="157"/>
  <c r="AL254" i="157"/>
  <c r="AL262" i="157"/>
  <c r="AL256" i="157"/>
  <c r="AL264" i="157"/>
  <c r="AL253" i="157"/>
  <c r="AL270" i="157"/>
  <c r="AL255" i="157"/>
  <c r="AL259" i="157"/>
  <c r="AL252" i="157"/>
  <c r="AL265" i="157"/>
  <c r="AL261" i="157"/>
  <c r="AL266" i="157"/>
  <c r="AL263" i="157"/>
  <c r="AL267" i="157"/>
  <c r="AL278" i="157"/>
  <c r="AL279" i="157"/>
  <c r="AL260" i="157"/>
  <c r="AL271" i="157"/>
  <c r="AL273" i="157"/>
  <c r="AL281" i="157"/>
  <c r="AL251" i="157"/>
  <c r="AL268" i="157"/>
  <c r="AL274" i="157"/>
  <c r="AL282" i="157"/>
  <c r="AL327" i="157" s="1"/>
  <c r="AL417" i="157" s="1"/>
  <c r="AL275" i="157"/>
  <c r="AL269" i="157"/>
  <c r="AL272" i="157"/>
  <c r="AL290" i="157"/>
  <c r="AL280" i="157"/>
  <c r="AL277" i="157"/>
  <c r="AL284" i="157"/>
  <c r="AL283" i="157"/>
  <c r="AL285" i="157"/>
  <c r="AL7" i="157" s="1"/>
  <c r="AL286" i="157"/>
  <c r="AL287" i="157"/>
  <c r="AL276" i="157"/>
  <c r="AL289" i="157"/>
  <c r="AL288" i="157"/>
  <c r="AL468" i="157"/>
  <c r="AL454" i="157"/>
  <c r="AL438" i="157"/>
  <c r="AL447" i="157"/>
  <c r="AL432" i="157"/>
  <c r="AL466" i="157"/>
  <c r="AL445" i="157"/>
  <c r="AL460" i="157"/>
  <c r="AL465" i="157"/>
  <c r="AL449" i="157"/>
  <c r="AL440" i="157"/>
  <c r="AL464" i="157"/>
  <c r="AL456" i="157"/>
  <c r="AL457" i="157"/>
  <c r="AL450" i="157"/>
  <c r="AL458" i="157"/>
  <c r="AL442" i="157"/>
  <c r="AL431" i="157"/>
  <c r="AL459" i="157"/>
  <c r="AL429" i="157"/>
  <c r="AL435" i="157"/>
  <c r="AL455" i="157"/>
  <c r="AL452" i="157"/>
  <c r="AL461" i="157"/>
  <c r="AL437" i="157"/>
  <c r="AL448" i="157"/>
  <c r="AL441" i="157"/>
  <c r="AL443" i="157"/>
  <c r="AL451" i="157"/>
  <c r="AL470" i="157"/>
  <c r="AL433" i="157"/>
  <c r="AL463" i="157"/>
  <c r="AL446" i="157"/>
  <c r="AL434" i="157"/>
  <c r="AL469" i="157"/>
  <c r="AL436" i="157"/>
  <c r="AL444" i="157"/>
  <c r="AL467" i="157"/>
  <c r="AL439" i="157"/>
  <c r="AL244" i="157"/>
  <c r="AL245" i="157"/>
  <c r="AL107" i="157"/>
  <c r="AL246" i="157" l="1"/>
  <c r="AL291" i="157"/>
  <c r="AL336" i="157"/>
  <c r="D327" i="157"/>
  <c r="AL11" i="157"/>
  <c r="AL9" i="157" s="1"/>
  <c r="AL426" i="157"/>
  <c r="AL46" i="157" s="1"/>
  <c r="D417" i="157"/>
  <c r="AL472" i="157" l="1"/>
  <c r="AL471" i="157"/>
  <c r="AL66" i="157"/>
  <c r="AL49" i="157"/>
  <c r="AL40" i="157"/>
  <c r="AL47" i="157"/>
  <c r="AL53" i="157"/>
  <c r="AL73" i="157" s="1"/>
  <c r="AL473" i="157" l="1"/>
  <c r="AL51" i="157"/>
  <c r="AM33" i="157"/>
  <c r="AM26" i="157"/>
  <c r="AM84" i="157" s="1"/>
  <c r="AL67" i="157"/>
  <c r="AL42" i="157"/>
  <c r="AL60" i="157"/>
  <c r="AL69" i="157"/>
  <c r="AM85" i="157" l="1"/>
  <c r="AM87" i="157" s="1"/>
  <c r="AM98" i="157"/>
  <c r="AL71" i="157"/>
  <c r="AM25" i="157"/>
  <c r="AM96" i="157" s="1"/>
  <c r="AL72" i="157"/>
  <c r="AM20" i="157"/>
  <c r="AL62" i="157"/>
  <c r="AM29" i="157"/>
  <c r="AM89" i="157" s="1"/>
  <c r="AM91" i="157" l="1"/>
  <c r="AM99" i="157"/>
  <c r="AM101" i="157" s="1"/>
  <c r="AM103" i="157"/>
  <c r="AM27" i="157"/>
  <c r="AM31" i="157" s="1"/>
  <c r="AM65" i="157"/>
  <c r="AM32" i="157"/>
  <c r="AL478" i="157"/>
  <c r="AM157" i="157" s="1"/>
  <c r="AL482" i="157"/>
  <c r="AM161" i="157" s="1"/>
  <c r="AL487" i="157"/>
  <c r="AM166" i="157" s="1"/>
  <c r="AL491" i="157"/>
  <c r="AM170" i="157" s="1"/>
  <c r="AL495" i="157"/>
  <c r="AM174" i="157" s="1"/>
  <c r="AL499" i="157"/>
  <c r="AM178" i="157" s="1"/>
  <c r="AL479" i="157"/>
  <c r="AM158" i="157" s="1"/>
  <c r="AL483" i="157"/>
  <c r="AM162" i="157" s="1"/>
  <c r="AL488" i="157"/>
  <c r="AM167" i="157" s="1"/>
  <c r="AL492" i="157"/>
  <c r="AM171" i="157" s="1"/>
  <c r="AL496" i="157"/>
  <c r="AM175" i="157" s="1"/>
  <c r="AL500" i="157"/>
  <c r="AM179" i="157" s="1"/>
  <c r="AL476" i="157"/>
  <c r="AL480" i="157"/>
  <c r="AM159" i="157" s="1"/>
  <c r="AL484" i="157"/>
  <c r="AM163" i="157" s="1"/>
  <c r="AL489" i="157"/>
  <c r="AM168" i="157" s="1"/>
  <c r="AL493" i="157"/>
  <c r="AM172" i="157" s="1"/>
  <c r="AL497" i="157"/>
  <c r="AM176" i="157" s="1"/>
  <c r="AL477" i="157"/>
  <c r="AM156" i="157" s="1"/>
  <c r="AL481" i="157"/>
  <c r="AM160" i="157" s="1"/>
  <c r="AL485" i="157"/>
  <c r="AM164" i="157" s="1"/>
  <c r="AL490" i="157"/>
  <c r="AM169" i="157" s="1"/>
  <c r="AL494" i="157"/>
  <c r="AM173" i="157" s="1"/>
  <c r="AL498" i="157"/>
  <c r="AM177" i="157" s="1"/>
  <c r="AL486" i="157"/>
  <c r="AM165" i="157" s="1"/>
  <c r="AL506" i="157"/>
  <c r="AM185" i="157" s="1"/>
  <c r="AL510" i="157"/>
  <c r="AM189" i="157" s="1"/>
  <c r="AL514" i="157"/>
  <c r="AM193" i="157" s="1"/>
  <c r="AL503" i="157"/>
  <c r="AM182" i="157" s="1"/>
  <c r="AL507" i="157"/>
  <c r="AM186" i="157" s="1"/>
  <c r="AL511" i="157"/>
  <c r="AM190" i="157" s="1"/>
  <c r="AL515" i="157"/>
  <c r="AM194" i="157" s="1"/>
  <c r="AL501" i="157"/>
  <c r="AM180" i="157" s="1"/>
  <c r="AL504" i="157"/>
  <c r="AM183" i="157" s="1"/>
  <c r="AL508" i="157"/>
  <c r="AM187" i="157" s="1"/>
  <c r="AL512" i="157"/>
  <c r="AM191" i="157" s="1"/>
  <c r="AL516" i="157"/>
  <c r="AM195" i="157" s="1"/>
  <c r="AL502" i="157"/>
  <c r="AM181" i="157" s="1"/>
  <c r="AL505" i="157"/>
  <c r="AM184" i="157" s="1"/>
  <c r="AL509" i="157"/>
  <c r="AM188" i="157" s="1"/>
  <c r="AL513" i="157"/>
  <c r="AM192" i="157" s="1"/>
  <c r="AL517" i="157"/>
  <c r="AM196" i="157" s="1"/>
  <c r="AL56" i="157"/>
  <c r="AL76" i="157"/>
  <c r="AM22" i="157"/>
  <c r="AM8" i="157" l="1"/>
  <c r="AM10" i="157" s="1"/>
  <c r="AM373" i="157"/>
  <c r="AL519" i="157"/>
  <c r="AM105" i="157"/>
  <c r="AM92" i="157"/>
  <c r="AM36" i="157"/>
  <c r="AM155" i="157"/>
  <c r="AL518" i="157"/>
  <c r="AM14" i="157" l="1"/>
  <c r="AM16" i="157" s="1"/>
  <c r="AL520" i="157"/>
  <c r="AM198" i="157"/>
  <c r="AM93" i="157"/>
  <c r="AM106" i="157"/>
  <c r="AM107" i="157" s="1"/>
  <c r="D373" i="157"/>
  <c r="AM381" i="157"/>
  <c r="AM52" i="157" s="1"/>
  <c r="AM197" i="157"/>
  <c r="AM232" i="157" l="1"/>
  <c r="AM243" i="157"/>
  <c r="AM219" i="157"/>
  <c r="AM225" i="157"/>
  <c r="AM217" i="157"/>
  <c r="AM222" i="157"/>
  <c r="AM237" i="157"/>
  <c r="AM220" i="157"/>
  <c r="AM208" i="157"/>
  <c r="AM239" i="157"/>
  <c r="AM204" i="157"/>
  <c r="AM230" i="157"/>
  <c r="AM218" i="157"/>
  <c r="AM213" i="157"/>
  <c r="AM221" i="157"/>
  <c r="AM224" i="157"/>
  <c r="AM238" i="157"/>
  <c r="AM207" i="157"/>
  <c r="AM206" i="157"/>
  <c r="AM212" i="157"/>
  <c r="AM214" i="157"/>
  <c r="AM231" i="157"/>
  <c r="AM229" i="157"/>
  <c r="AM456" i="157" s="1"/>
  <c r="AM242" i="157"/>
  <c r="AM235" i="157"/>
  <c r="AM211" i="157"/>
  <c r="AM205" i="157"/>
  <c r="AM233" i="157"/>
  <c r="AM236" i="157"/>
  <c r="AM226" i="157"/>
  <c r="AM241" i="157"/>
  <c r="AM210" i="157"/>
  <c r="AM228" i="157"/>
  <c r="AM240" i="157"/>
  <c r="AM234" i="157"/>
  <c r="AM216" i="157"/>
  <c r="AM215" i="157"/>
  <c r="AM223" i="157"/>
  <c r="AM209" i="157"/>
  <c r="AM227" i="157"/>
  <c r="AM203" i="157"/>
  <c r="AM202" i="157"/>
  <c r="AM199" i="157"/>
  <c r="AM50" i="157"/>
  <c r="AM70" i="157" s="1"/>
  <c r="AN30" i="157" s="1"/>
  <c r="AN90" i="157" s="1"/>
  <c r="AN104" i="157" s="1"/>
  <c r="AM463" i="157" l="1"/>
  <c r="AM440" i="157"/>
  <c r="AM453" i="157"/>
  <c r="AM450" i="157"/>
  <c r="AM442" i="157"/>
  <c r="AM256" i="157"/>
  <c r="AM264" i="157"/>
  <c r="AM249" i="157"/>
  <c r="AM257" i="157"/>
  <c r="AM253" i="157"/>
  <c r="AM261" i="157"/>
  <c r="AM255" i="157"/>
  <c r="AM263" i="157"/>
  <c r="AM260" i="157"/>
  <c r="AM269" i="157"/>
  <c r="AM262" i="157"/>
  <c r="AM270" i="157"/>
  <c r="AM250" i="157"/>
  <c r="AM259" i="157"/>
  <c r="AM252" i="157"/>
  <c r="AM265" i="157"/>
  <c r="AM254" i="157"/>
  <c r="AM266" i="157"/>
  <c r="AM258" i="157"/>
  <c r="AM272" i="157"/>
  <c r="AM277" i="157"/>
  <c r="AM278" i="157"/>
  <c r="AM267" i="157"/>
  <c r="AM279" i="157"/>
  <c r="AM280" i="157"/>
  <c r="AM271" i="157"/>
  <c r="AM273" i="157"/>
  <c r="AM281" i="157"/>
  <c r="AM251" i="157"/>
  <c r="AM268" i="157"/>
  <c r="AM274" i="157"/>
  <c r="AM276" i="157"/>
  <c r="AM289" i="157"/>
  <c r="AM290" i="157"/>
  <c r="AM282" i="157"/>
  <c r="AM284" i="157"/>
  <c r="AM285" i="157"/>
  <c r="AM7" i="157" s="1"/>
  <c r="AM275" i="157"/>
  <c r="AM286" i="157"/>
  <c r="AM283" i="157"/>
  <c r="AM328" i="157" s="1"/>
  <c r="AM418" i="157" s="1"/>
  <c r="AM288" i="157"/>
  <c r="AM287" i="157"/>
  <c r="AM433" i="157"/>
  <c r="AM470" i="157"/>
  <c r="AM432" i="157"/>
  <c r="AM458" i="157"/>
  <c r="AM445" i="157"/>
  <c r="AM429" i="157"/>
  <c r="AM467" i="157"/>
  <c r="AM438" i="157"/>
  <c r="AM466" i="157"/>
  <c r="AM435" i="157"/>
  <c r="AM444" i="157"/>
  <c r="AM430" i="157"/>
  <c r="AM437" i="157"/>
  <c r="AM469" i="157"/>
  <c r="AM451" i="157"/>
  <c r="AM441" i="157"/>
  <c r="AM446" i="157"/>
  <c r="AM436" i="157"/>
  <c r="AM468" i="157"/>
  <c r="AM464" i="157"/>
  <c r="AM449" i="157"/>
  <c r="AM434" i="157"/>
  <c r="AM443" i="157"/>
  <c r="AM460" i="157"/>
  <c r="AM459" i="157"/>
  <c r="AM457" i="157"/>
  <c r="AM452" i="157"/>
  <c r="AM461" i="157"/>
  <c r="AM447" i="157"/>
  <c r="AM439" i="157"/>
  <c r="AM455" i="157"/>
  <c r="AM454" i="157"/>
  <c r="AM448" i="157"/>
  <c r="AM431" i="157"/>
  <c r="AM462" i="157"/>
  <c r="AM465" i="157"/>
  <c r="AM245" i="157"/>
  <c r="AM244" i="157"/>
  <c r="AM246" i="157" l="1"/>
  <c r="D328" i="157"/>
  <c r="AM426" i="157"/>
  <c r="AM46" i="157" s="1"/>
  <c r="AM291" i="157"/>
  <c r="AM336" i="157"/>
  <c r="AM11" i="157"/>
  <c r="AM9" i="157" s="1"/>
  <c r="AM472" i="157" l="1"/>
  <c r="AM471" i="157"/>
  <c r="AM66" i="157"/>
  <c r="D418" i="157"/>
  <c r="AM49" i="157"/>
  <c r="AM40" i="157"/>
  <c r="AM47" i="157"/>
  <c r="AM53" i="157"/>
  <c r="AM73" i="157" s="1"/>
  <c r="AM473" i="157" l="1"/>
  <c r="AM51" i="157"/>
  <c r="AN33" i="157"/>
  <c r="AN26" i="157"/>
  <c r="AN84" i="157" s="1"/>
  <c r="AM67" i="157"/>
  <c r="AM69" i="157"/>
  <c r="AM42" i="157"/>
  <c r="AM60" i="157"/>
  <c r="AN85" i="157" l="1"/>
  <c r="AN87" i="157" s="1"/>
  <c r="AN98" i="157"/>
  <c r="AM71" i="157"/>
  <c r="AN25" i="157"/>
  <c r="AN96" i="157" s="1"/>
  <c r="AM72" i="157"/>
  <c r="AN20" i="157"/>
  <c r="AM62" i="157"/>
  <c r="AN29" i="157"/>
  <c r="AN89" i="157" s="1"/>
  <c r="AN91" i="157" l="1"/>
  <c r="AN99" i="157"/>
  <c r="AN101" i="157" s="1"/>
  <c r="AN103" i="157"/>
  <c r="AN27" i="157"/>
  <c r="AN31" i="157" s="1"/>
  <c r="AN65" i="157"/>
  <c r="AM504" i="157"/>
  <c r="AN183" i="157" s="1"/>
  <c r="AM487" i="157"/>
  <c r="AN166" i="157" s="1"/>
  <c r="AM477" i="157"/>
  <c r="AN156" i="157" s="1"/>
  <c r="AM500" i="157"/>
  <c r="AN179" i="157" s="1"/>
  <c r="AM506" i="157"/>
  <c r="AN185" i="157" s="1"/>
  <c r="AM513" i="157"/>
  <c r="AN192" i="157" s="1"/>
  <c r="AM509" i="157"/>
  <c r="AN188" i="157" s="1"/>
  <c r="AM492" i="157"/>
  <c r="AN171" i="157" s="1"/>
  <c r="AM511" i="157"/>
  <c r="AN190" i="157" s="1"/>
  <c r="AM76" i="157"/>
  <c r="AM491" i="157"/>
  <c r="AN170" i="157" s="1"/>
  <c r="AM486" i="157"/>
  <c r="AN165" i="157" s="1"/>
  <c r="AM515" i="157"/>
  <c r="AN194" i="157" s="1"/>
  <c r="AM482" i="157"/>
  <c r="AN161" i="157" s="1"/>
  <c r="AM488" i="157"/>
  <c r="AN167" i="157" s="1"/>
  <c r="AM502" i="157"/>
  <c r="AN181" i="157" s="1"/>
  <c r="AM507" i="157"/>
  <c r="AN186" i="157" s="1"/>
  <c r="AM501" i="157"/>
  <c r="AN180" i="157" s="1"/>
  <c r="AM497" i="157"/>
  <c r="AN176" i="157" s="1"/>
  <c r="AM489" i="157"/>
  <c r="AN168" i="157" s="1"/>
  <c r="AM483" i="157"/>
  <c r="AN162" i="157" s="1"/>
  <c r="AM498" i="157"/>
  <c r="AN177" i="157" s="1"/>
  <c r="AM516" i="157"/>
  <c r="AN195" i="157" s="1"/>
  <c r="AM503" i="157"/>
  <c r="AN182" i="157" s="1"/>
  <c r="AM484" i="157"/>
  <c r="AN163" i="157" s="1"/>
  <c r="AM479" i="157"/>
  <c r="AN158" i="157" s="1"/>
  <c r="AM494" i="157"/>
  <c r="AN173" i="157" s="1"/>
  <c r="AM512" i="157"/>
  <c r="AN191" i="157" s="1"/>
  <c r="AM514" i="157"/>
  <c r="AN193" i="157" s="1"/>
  <c r="AM480" i="157"/>
  <c r="AN159" i="157" s="1"/>
  <c r="AM499" i="157"/>
  <c r="AN178" i="157" s="1"/>
  <c r="AM490" i="157"/>
  <c r="AN169" i="157" s="1"/>
  <c r="AM517" i="157"/>
  <c r="AN196" i="157" s="1"/>
  <c r="AM481" i="157"/>
  <c r="AN160" i="157" s="1"/>
  <c r="AM496" i="157"/>
  <c r="AN175" i="157" s="1"/>
  <c r="AN32" i="157"/>
  <c r="AM505" i="157"/>
  <c r="AN184" i="157" s="1"/>
  <c r="AM493" i="157"/>
  <c r="AN172" i="157" s="1"/>
  <c r="AM478" i="157"/>
  <c r="AN157" i="157" s="1"/>
  <c r="AM56" i="157"/>
  <c r="AM508" i="157"/>
  <c r="AN187" i="157" s="1"/>
  <c r="AM510" i="157"/>
  <c r="AN189" i="157" s="1"/>
  <c r="AM476" i="157"/>
  <c r="AM495" i="157"/>
  <c r="AN174" i="157" s="1"/>
  <c r="AM485" i="157"/>
  <c r="AN164" i="157" s="1"/>
  <c r="AN22" i="157"/>
  <c r="AN8" i="157" l="1"/>
  <c r="AN10" i="157" s="1"/>
  <c r="AN374" i="157"/>
  <c r="D374" i="157" s="1"/>
  <c r="AN155" i="157"/>
  <c r="AM519" i="157"/>
  <c r="AN105" i="157"/>
  <c r="AN92" i="157"/>
  <c r="AN36" i="157"/>
  <c r="AM518" i="157"/>
  <c r="AN197" i="157" l="1"/>
  <c r="AN381" i="157"/>
  <c r="AN52" i="157" s="1"/>
  <c r="AN198" i="157"/>
  <c r="AN14" i="157"/>
  <c r="AN16" i="157" s="1"/>
  <c r="AM520" i="157"/>
  <c r="AN93" i="157"/>
  <c r="AN106" i="157"/>
  <c r="AN107" i="157" s="1"/>
  <c r="AN199" i="157" l="1"/>
  <c r="AN217" i="157"/>
  <c r="AN234" i="157"/>
  <c r="AN242" i="157"/>
  <c r="AN203" i="157"/>
  <c r="AN240" i="157"/>
  <c r="AN212" i="157"/>
  <c r="AN214" i="157"/>
  <c r="AN206" i="157"/>
  <c r="AN216" i="157"/>
  <c r="AN232" i="157"/>
  <c r="AN230" i="157"/>
  <c r="AN220" i="157"/>
  <c r="AN218" i="157"/>
  <c r="AN221" i="157"/>
  <c r="AN236" i="157"/>
  <c r="AN239" i="157"/>
  <c r="AN238" i="157"/>
  <c r="AN222" i="157"/>
  <c r="AN243" i="157"/>
  <c r="AN228" i="157"/>
  <c r="AN235" i="157"/>
  <c r="AN205" i="157"/>
  <c r="AN209" i="157"/>
  <c r="AN226" i="157"/>
  <c r="AN233" i="157"/>
  <c r="AN204" i="157"/>
  <c r="AN219" i="157"/>
  <c r="AN213" i="157"/>
  <c r="AN241" i="157"/>
  <c r="AN224" i="157"/>
  <c r="AN237" i="157"/>
  <c r="AN464" i="157" s="1"/>
  <c r="AN210" i="157"/>
  <c r="AN211" i="157"/>
  <c r="AN229" i="157"/>
  <c r="AN215" i="157"/>
  <c r="AN223" i="157"/>
  <c r="AN207" i="157"/>
  <c r="AN208" i="157"/>
  <c r="AN225" i="157"/>
  <c r="AN227" i="157"/>
  <c r="AN231" i="157"/>
  <c r="AN202" i="157"/>
  <c r="AN50" i="157"/>
  <c r="AN70" i="157" s="1"/>
  <c r="AO30" i="157" s="1"/>
  <c r="AO90" i="157" s="1"/>
  <c r="AO104" i="157" s="1"/>
  <c r="AN442" i="157" l="1"/>
  <c r="AN446" i="157"/>
  <c r="AN470" i="157"/>
  <c r="AN255" i="157"/>
  <c r="AN263" i="157"/>
  <c r="AN256" i="157"/>
  <c r="AN264" i="157"/>
  <c r="AN252" i="157"/>
  <c r="AN260" i="157"/>
  <c r="AN254" i="157"/>
  <c r="AN262" i="157"/>
  <c r="AN251" i="157"/>
  <c r="AN268" i="157"/>
  <c r="AN253" i="157"/>
  <c r="AN269" i="157"/>
  <c r="AN257" i="157"/>
  <c r="AN250" i="157"/>
  <c r="AN259" i="157"/>
  <c r="AN261" i="157"/>
  <c r="AN265" i="157"/>
  <c r="AN266" i="157"/>
  <c r="AN276" i="157"/>
  <c r="AN258" i="157"/>
  <c r="AN272" i="157"/>
  <c r="AN277" i="157"/>
  <c r="AN249" i="157"/>
  <c r="AN278" i="157"/>
  <c r="AN267" i="157"/>
  <c r="AN279" i="157"/>
  <c r="AN270" i="157"/>
  <c r="AN280" i="157"/>
  <c r="AN271" i="157"/>
  <c r="AN273" i="157"/>
  <c r="AN283" i="157"/>
  <c r="AN288" i="157"/>
  <c r="AN289" i="157"/>
  <c r="AN290" i="157"/>
  <c r="AN274" i="157"/>
  <c r="AN282" i="157"/>
  <c r="AN284" i="157"/>
  <c r="AN329" i="157" s="1"/>
  <c r="AN419" i="157" s="1"/>
  <c r="D419" i="157" s="1"/>
  <c r="AN275" i="157"/>
  <c r="AN285" i="157"/>
  <c r="AN7" i="157" s="1"/>
  <c r="AN11" i="157" s="1"/>
  <c r="AN9" i="157" s="1"/>
  <c r="AN281" i="157"/>
  <c r="AN287" i="157"/>
  <c r="AN286" i="157"/>
  <c r="AN457" i="157"/>
  <c r="AN463" i="157"/>
  <c r="AN469" i="157"/>
  <c r="AN456" i="157"/>
  <c r="AN438" i="157"/>
  <c r="AN454" i="157"/>
  <c r="AN437" i="157"/>
  <c r="AN466" i="157"/>
  <c r="AN433" i="157"/>
  <c r="AN449" i="157"/>
  <c r="AN443" i="157"/>
  <c r="AN452" i="157"/>
  <c r="AN435" i="157"/>
  <c r="AN451" i="157"/>
  <c r="AN432" i="157"/>
  <c r="AN448" i="157"/>
  <c r="AN439" i="157"/>
  <c r="AN431" i="157"/>
  <c r="AN458" i="157"/>
  <c r="AN436" i="157"/>
  <c r="AN465" i="157"/>
  <c r="AN468" i="157"/>
  <c r="AN462" i="157"/>
  <c r="AN445" i="157"/>
  <c r="AN467" i="157"/>
  <c r="AN459" i="157"/>
  <c r="AN444" i="157"/>
  <c r="AN450" i="157"/>
  <c r="AN440" i="157"/>
  <c r="AN455" i="157"/>
  <c r="AN447" i="157"/>
  <c r="AN430" i="157"/>
  <c r="AN461" i="157"/>
  <c r="AN434" i="157"/>
  <c r="AN460" i="157"/>
  <c r="AN441" i="157"/>
  <c r="AN429" i="157"/>
  <c r="AN453" i="157"/>
  <c r="AN244" i="157"/>
  <c r="AN245" i="157"/>
  <c r="AN336" i="157" l="1"/>
  <c r="AN246" i="157"/>
  <c r="AN426" i="157"/>
  <c r="AN46" i="157" s="1"/>
  <c r="AN66" i="157" s="1"/>
  <c r="D329" i="157"/>
  <c r="AN472" i="157"/>
  <c r="AN291" i="157"/>
  <c r="AN471" i="157"/>
  <c r="AN473" i="157" l="1"/>
  <c r="AN47" i="157"/>
  <c r="AN40" i="157"/>
  <c r="AN42" i="157" s="1"/>
  <c r="AN49" i="157"/>
  <c r="AN69" i="157" s="1"/>
  <c r="AN53" i="157"/>
  <c r="AN73" i="157" s="1"/>
  <c r="AO33" i="157" s="1"/>
  <c r="AN67" i="157"/>
  <c r="AN51" i="157" l="1"/>
  <c r="AO26" i="157"/>
  <c r="AO84" i="157" s="1"/>
  <c r="AO98" i="157" s="1"/>
  <c r="AN60" i="157"/>
  <c r="AN62" i="157" s="1"/>
  <c r="AN71" i="157"/>
  <c r="AO25" i="157"/>
  <c r="AO96" i="157" s="1"/>
  <c r="AN72" i="157"/>
  <c r="AO29" i="157"/>
  <c r="AO89" i="157" s="1"/>
  <c r="AO20" i="157" l="1"/>
  <c r="AO22" i="157" s="1"/>
  <c r="AO99" i="157"/>
  <c r="AO101" i="157" s="1"/>
  <c r="AO85" i="157"/>
  <c r="AO87" i="157" s="1"/>
  <c r="AO91" i="157" s="1"/>
  <c r="AO103" i="157"/>
  <c r="AO27" i="157"/>
  <c r="AO31" i="157" s="1"/>
  <c r="AO65" i="157"/>
  <c r="AN512" i="157"/>
  <c r="AO191" i="157" s="1"/>
  <c r="AN487" i="157"/>
  <c r="AO166" i="157" s="1"/>
  <c r="AN510" i="157"/>
  <c r="AO189" i="157" s="1"/>
  <c r="AN497" i="157"/>
  <c r="AO176" i="157" s="1"/>
  <c r="AN492" i="157"/>
  <c r="AO171" i="157" s="1"/>
  <c r="AN482" i="157"/>
  <c r="AO161" i="157" s="1"/>
  <c r="AO32" i="157"/>
  <c r="AN514" i="157"/>
  <c r="AO193" i="157" s="1"/>
  <c r="AN76" i="157"/>
  <c r="AN502" i="157"/>
  <c r="AO181" i="157" s="1"/>
  <c r="AN508" i="157"/>
  <c r="AO187" i="157" s="1"/>
  <c r="AN493" i="157"/>
  <c r="AO172" i="157" s="1"/>
  <c r="AN498" i="157"/>
  <c r="AO177" i="157" s="1"/>
  <c r="AN477" i="157"/>
  <c r="AO156" i="157" s="1"/>
  <c r="AN506" i="157"/>
  <c r="AO185" i="157" s="1"/>
  <c r="AN488" i="157"/>
  <c r="AO167" i="157" s="1"/>
  <c r="AN486" i="157"/>
  <c r="AO165" i="157" s="1"/>
  <c r="AN483" i="157"/>
  <c r="AO162" i="157" s="1"/>
  <c r="AN515" i="157"/>
  <c r="AO194" i="157" s="1"/>
  <c r="AN517" i="157"/>
  <c r="AO196" i="157" s="1"/>
  <c r="AN484" i="157"/>
  <c r="AO163" i="157" s="1"/>
  <c r="AN511" i="157"/>
  <c r="AO190" i="157" s="1"/>
  <c r="AN496" i="157"/>
  <c r="AO175" i="157" s="1"/>
  <c r="AN504" i="157"/>
  <c r="AO183" i="157" s="1"/>
  <c r="AN478" i="157"/>
  <c r="AO157" i="157" s="1"/>
  <c r="AN501" i="157"/>
  <c r="AO180" i="157" s="1"/>
  <c r="AN489" i="157"/>
  <c r="AO168" i="157" s="1"/>
  <c r="AN479" i="157"/>
  <c r="AO158" i="157" s="1"/>
  <c r="AN494" i="157"/>
  <c r="AO173" i="157" s="1"/>
  <c r="AN513" i="157"/>
  <c r="AO192" i="157" s="1"/>
  <c r="AN480" i="157"/>
  <c r="AO159" i="157" s="1"/>
  <c r="AN499" i="157"/>
  <c r="AO178" i="157" s="1"/>
  <c r="AN490" i="157"/>
  <c r="AO169" i="157" s="1"/>
  <c r="AN56" i="157"/>
  <c r="AN507" i="157"/>
  <c r="AO186" i="157" s="1"/>
  <c r="AN509" i="157"/>
  <c r="AO188" i="157" s="1"/>
  <c r="AN476" i="157"/>
  <c r="AN495" i="157"/>
  <c r="AO174" i="157" s="1"/>
  <c r="AN485" i="157"/>
  <c r="AO164" i="157" s="1"/>
  <c r="AN516" i="157"/>
  <c r="AO195" i="157" s="1"/>
  <c r="AN503" i="157"/>
  <c r="AO182" i="157" s="1"/>
  <c r="AN505" i="157"/>
  <c r="AO184" i="157" s="1"/>
  <c r="AN500" i="157"/>
  <c r="AO179" i="157" s="1"/>
  <c r="AN491" i="157"/>
  <c r="AO170" i="157" s="1"/>
  <c r="AN481" i="157"/>
  <c r="AO160" i="157" s="1"/>
  <c r="AO8" i="157" l="1"/>
  <c r="AO10" i="157" s="1"/>
  <c r="AO105" i="157"/>
  <c r="AO375" i="157"/>
  <c r="D375" i="157" s="1"/>
  <c r="AO155" i="157"/>
  <c r="AN519" i="157"/>
  <c r="AO92" i="157"/>
  <c r="AO36" i="157"/>
  <c r="AN518" i="157"/>
  <c r="AO198" i="157" l="1"/>
  <c r="AO197" i="157"/>
  <c r="AO381" i="157"/>
  <c r="AO52" i="157" s="1"/>
  <c r="AO14" i="157"/>
  <c r="AO16" i="157" s="1"/>
  <c r="AN520" i="157"/>
  <c r="AO93" i="157"/>
  <c r="AO106" i="157"/>
  <c r="AO107" i="157" s="1"/>
  <c r="AO204" i="157" l="1"/>
  <c r="AO209" i="157"/>
  <c r="AO221" i="157"/>
  <c r="AO210" i="157"/>
  <c r="AO223" i="157"/>
  <c r="AO234" i="157"/>
  <c r="AO212" i="157"/>
  <c r="AO242" i="157"/>
  <c r="AO239" i="157"/>
  <c r="AO224" i="157"/>
  <c r="AO227" i="157"/>
  <c r="AO236" i="157"/>
  <c r="AO230" i="157"/>
  <c r="AO237" i="157"/>
  <c r="AO218" i="157"/>
  <c r="AO207" i="157"/>
  <c r="AO238" i="157"/>
  <c r="AO211" i="157"/>
  <c r="AO203" i="157"/>
  <c r="AO228" i="157"/>
  <c r="AO235" i="157"/>
  <c r="AO213" i="157"/>
  <c r="AO206" i="157"/>
  <c r="AO208" i="157"/>
  <c r="AO217" i="157"/>
  <c r="AO226" i="157"/>
  <c r="AO225" i="157"/>
  <c r="AO222" i="157"/>
  <c r="AO231" i="157"/>
  <c r="AO205" i="157"/>
  <c r="AO233" i="157"/>
  <c r="AO214" i="157"/>
  <c r="AO232" i="157"/>
  <c r="AO216" i="157"/>
  <c r="AO243" i="157"/>
  <c r="AO215" i="157"/>
  <c r="AO240" i="157"/>
  <c r="AO229" i="157"/>
  <c r="AO220" i="157"/>
  <c r="AO219" i="157"/>
  <c r="AO241" i="157"/>
  <c r="AO202" i="157"/>
  <c r="AO199" i="157"/>
  <c r="AO50" i="157"/>
  <c r="AO70" i="157" s="1"/>
  <c r="AP30" i="157" s="1"/>
  <c r="AP90" i="157" s="1"/>
  <c r="AP104" i="157" s="1"/>
  <c r="AO432" i="157" l="1"/>
  <c r="AO442" i="157"/>
  <c r="AO449" i="157"/>
  <c r="AO437" i="157"/>
  <c r="AO465" i="157"/>
  <c r="AO470" i="157"/>
  <c r="AO254" i="157"/>
  <c r="AO262" i="157"/>
  <c r="AO255" i="157"/>
  <c r="AO263" i="157"/>
  <c r="AO251" i="157"/>
  <c r="AO259" i="157"/>
  <c r="AO253" i="157"/>
  <c r="AO261" i="157"/>
  <c r="AO258" i="157"/>
  <c r="AO267" i="157"/>
  <c r="AO260" i="157"/>
  <c r="AO268" i="157"/>
  <c r="AO264" i="157"/>
  <c r="AO257" i="157"/>
  <c r="AO250" i="157"/>
  <c r="AO252" i="157"/>
  <c r="AO269" i="157"/>
  <c r="AO275" i="157"/>
  <c r="AO283" i="157"/>
  <c r="AO266" i="157"/>
  <c r="AO276" i="157"/>
  <c r="AO272" i="157"/>
  <c r="AO277" i="157"/>
  <c r="AO249" i="157"/>
  <c r="AO278" i="157"/>
  <c r="AO279" i="157"/>
  <c r="AO270" i="157"/>
  <c r="AO256" i="157"/>
  <c r="AO265" i="157"/>
  <c r="AO287" i="157"/>
  <c r="AO273" i="157"/>
  <c r="AO288" i="157"/>
  <c r="AO285" i="157"/>
  <c r="AO280" i="157"/>
  <c r="AO289" i="157"/>
  <c r="AO290" i="157"/>
  <c r="AO274" i="157"/>
  <c r="AO282" i="157"/>
  <c r="AO284" i="157"/>
  <c r="AO271" i="157"/>
  <c r="AO281" i="157"/>
  <c r="AO286" i="157"/>
  <c r="AO451" i="157"/>
  <c r="AO468" i="157"/>
  <c r="AO455" i="157"/>
  <c r="AO463" i="157"/>
  <c r="AO448" i="157"/>
  <c r="AO429" i="157"/>
  <c r="AO436" i="157"/>
  <c r="AO454" i="157"/>
  <c r="AO443" i="157"/>
  <c r="AO438" i="157"/>
  <c r="AO446" i="157"/>
  <c r="AO435" i="157"/>
  <c r="AO434" i="157"/>
  <c r="AO469" i="157"/>
  <c r="AO459" i="157"/>
  <c r="AO441" i="157"/>
  <c r="AO447" i="157"/>
  <c r="AO460" i="157"/>
  <c r="AO433" i="157"/>
  <c r="AO445" i="157"/>
  <c r="AO439" i="157"/>
  <c r="AO461" i="157"/>
  <c r="AO456" i="157"/>
  <c r="AO430" i="157"/>
  <c r="AO440" i="157"/>
  <c r="AO464" i="157"/>
  <c r="AO458" i="157"/>
  <c r="AO457" i="157"/>
  <c r="AO450" i="157"/>
  <c r="AO462" i="157"/>
  <c r="AO444" i="157"/>
  <c r="AO431" i="157"/>
  <c r="AO467" i="157"/>
  <c r="AO452" i="157"/>
  <c r="AO453" i="157"/>
  <c r="AO466" i="157"/>
  <c r="AO245" i="157"/>
  <c r="AO244" i="157"/>
  <c r="AO246" i="157" l="1"/>
  <c r="AO330" i="157"/>
  <c r="AO420" i="157" s="1"/>
  <c r="AO426" i="157" s="1"/>
  <c r="AO46" i="157" s="1"/>
  <c r="AO7" i="157"/>
  <c r="AO11" i="157" s="1"/>
  <c r="AO9" i="157" s="1"/>
  <c r="AO291" i="157"/>
  <c r="AO471" i="157"/>
  <c r="AO472" i="157"/>
  <c r="AO473" i="157" s="1"/>
  <c r="AO336" i="157" l="1"/>
  <c r="D420" i="157"/>
  <c r="D330" i="157"/>
  <c r="AO66" i="157"/>
  <c r="AO49" i="157"/>
  <c r="AO40" i="157"/>
  <c r="AO47" i="157"/>
  <c r="AO53" i="157"/>
  <c r="AO73" i="157" s="1"/>
  <c r="AO51" i="157" l="1"/>
  <c r="AP33" i="157"/>
  <c r="AP26" i="157"/>
  <c r="AP84" i="157" s="1"/>
  <c r="AO67" i="157"/>
  <c r="AO42" i="157"/>
  <c r="AO60" i="157"/>
  <c r="AO69" i="157"/>
  <c r="AP85" i="157" l="1"/>
  <c r="AP87" i="157" s="1"/>
  <c r="AP98" i="157"/>
  <c r="AO71" i="157"/>
  <c r="AP25" i="157"/>
  <c r="AP96" i="157" s="1"/>
  <c r="AO72" i="157"/>
  <c r="AP20" i="157"/>
  <c r="AO62" i="157"/>
  <c r="AP29" i="157"/>
  <c r="AP89" i="157" s="1"/>
  <c r="AP99" i="157" l="1"/>
  <c r="AP101" i="157" s="1"/>
  <c r="AP91" i="157"/>
  <c r="AP103" i="157"/>
  <c r="AP27" i="157"/>
  <c r="AP31" i="157" s="1"/>
  <c r="AP65" i="157"/>
  <c r="AP32" i="157"/>
  <c r="AO476" i="157"/>
  <c r="AO480" i="157"/>
  <c r="AP159" i="157" s="1"/>
  <c r="AO484" i="157"/>
  <c r="AP163" i="157" s="1"/>
  <c r="AO489" i="157"/>
  <c r="AP168" i="157" s="1"/>
  <c r="AO493" i="157"/>
  <c r="AP172" i="157" s="1"/>
  <c r="AO497" i="157"/>
  <c r="AP176" i="157" s="1"/>
  <c r="AO477" i="157"/>
  <c r="AP156" i="157" s="1"/>
  <c r="AO481" i="157"/>
  <c r="AP160" i="157" s="1"/>
  <c r="AO485" i="157"/>
  <c r="AP164" i="157" s="1"/>
  <c r="AO490" i="157"/>
  <c r="AP169" i="157" s="1"/>
  <c r="AO494" i="157"/>
  <c r="AP173" i="157" s="1"/>
  <c r="AO498" i="157"/>
  <c r="AP177" i="157" s="1"/>
  <c r="AO478" i="157"/>
  <c r="AP157" i="157" s="1"/>
  <c r="AO482" i="157"/>
  <c r="AP161" i="157" s="1"/>
  <c r="AO487" i="157"/>
  <c r="AP166" i="157" s="1"/>
  <c r="AO491" i="157"/>
  <c r="AP170" i="157" s="1"/>
  <c r="AO495" i="157"/>
  <c r="AP174" i="157" s="1"/>
  <c r="AO499" i="157"/>
  <c r="AP178" i="157" s="1"/>
  <c r="AO479" i="157"/>
  <c r="AP158" i="157" s="1"/>
  <c r="AO483" i="157"/>
  <c r="AP162" i="157" s="1"/>
  <c r="AO488" i="157"/>
  <c r="AP167" i="157" s="1"/>
  <c r="AO492" i="157"/>
  <c r="AP171" i="157" s="1"/>
  <c r="AO496" i="157"/>
  <c r="AP175" i="157" s="1"/>
  <c r="AO500" i="157"/>
  <c r="AP179" i="157" s="1"/>
  <c r="AO502" i="157"/>
  <c r="AP181" i="157" s="1"/>
  <c r="AO505" i="157"/>
  <c r="AP184" i="157" s="1"/>
  <c r="AO509" i="157"/>
  <c r="AP188" i="157" s="1"/>
  <c r="AO513" i="157"/>
  <c r="AP192" i="157" s="1"/>
  <c r="AO517" i="157"/>
  <c r="AP196" i="157" s="1"/>
  <c r="AO486" i="157"/>
  <c r="AP165" i="157" s="1"/>
  <c r="AO506" i="157"/>
  <c r="AP185" i="157" s="1"/>
  <c r="AO510" i="157"/>
  <c r="AP189" i="157" s="1"/>
  <c r="AO514" i="157"/>
  <c r="AP193" i="157" s="1"/>
  <c r="AO503" i="157"/>
  <c r="AP182" i="157" s="1"/>
  <c r="AO507" i="157"/>
  <c r="AP186" i="157" s="1"/>
  <c r="AO511" i="157"/>
  <c r="AP190" i="157" s="1"/>
  <c r="AO515" i="157"/>
  <c r="AP194" i="157" s="1"/>
  <c r="AO501" i="157"/>
  <c r="AP180" i="157" s="1"/>
  <c r="AO504" i="157"/>
  <c r="AP183" i="157" s="1"/>
  <c r="AO508" i="157"/>
  <c r="AP187" i="157" s="1"/>
  <c r="AO512" i="157"/>
  <c r="AP191" i="157" s="1"/>
  <c r="AO516" i="157"/>
  <c r="AP195" i="157" s="1"/>
  <c r="AO56" i="157"/>
  <c r="AO76" i="157"/>
  <c r="AP22" i="157"/>
  <c r="AP8" i="157" l="1"/>
  <c r="AP10" i="157" s="1"/>
  <c r="AP376" i="157"/>
  <c r="AO519" i="157"/>
  <c r="AP105" i="157"/>
  <c r="AP92" i="157"/>
  <c r="AP36" i="157"/>
  <c r="AP155" i="157"/>
  <c r="AO518" i="157"/>
  <c r="AP14" i="157" l="1"/>
  <c r="AP16" i="157" s="1"/>
  <c r="AO520" i="157"/>
  <c r="AP198" i="157"/>
  <c r="AP93" i="157"/>
  <c r="AP106" i="157"/>
  <c r="AP107" i="157" s="1"/>
  <c r="AP197" i="157"/>
  <c r="AP381" i="157"/>
  <c r="AP52" i="157" s="1"/>
  <c r="D376" i="157"/>
  <c r="AP234" i="157" l="1"/>
  <c r="AP233" i="157"/>
  <c r="AP222" i="157"/>
  <c r="AP228" i="157"/>
  <c r="AP218" i="157"/>
  <c r="AP220" i="157"/>
  <c r="AP225" i="157"/>
  <c r="AP237" i="157"/>
  <c r="AP213" i="157"/>
  <c r="AP206" i="157"/>
  <c r="AP207" i="157"/>
  <c r="AP242" i="157"/>
  <c r="AP243" i="157"/>
  <c r="AP221" i="157"/>
  <c r="AP208" i="157"/>
  <c r="AP210" i="157"/>
  <c r="AP211" i="157"/>
  <c r="AP230" i="157"/>
  <c r="AP214" i="157"/>
  <c r="AP238" i="157"/>
  <c r="AP224" i="157"/>
  <c r="AP203" i="157"/>
  <c r="AP229" i="157"/>
  <c r="AP219" i="157"/>
  <c r="AP223" i="157"/>
  <c r="AP204" i="157"/>
  <c r="AP235" i="157"/>
  <c r="AP232" i="157"/>
  <c r="AP216" i="157"/>
  <c r="AP209" i="157"/>
  <c r="AP227" i="157"/>
  <c r="AP241" i="157"/>
  <c r="AP231" i="157"/>
  <c r="AP239" i="157"/>
  <c r="AP466" i="157" s="1"/>
  <c r="AP236" i="157"/>
  <c r="AP226" i="157"/>
  <c r="AP215" i="157"/>
  <c r="AP217" i="157"/>
  <c r="AP240" i="157"/>
  <c r="AP212" i="157"/>
  <c r="AP205" i="157"/>
  <c r="AP202" i="157"/>
  <c r="AP199" i="157"/>
  <c r="AP50" i="157"/>
  <c r="AP70" i="157" s="1"/>
  <c r="AQ30" i="157" s="1"/>
  <c r="AQ90" i="157" s="1"/>
  <c r="AQ104" i="157" s="1"/>
  <c r="AP456" i="157" l="1"/>
  <c r="AP444" i="157"/>
  <c r="AP469" i="157"/>
  <c r="AP462" i="157"/>
  <c r="AP436" i="157"/>
  <c r="AP253" i="157"/>
  <c r="AP261" i="157"/>
  <c r="AP254" i="157"/>
  <c r="AP262" i="157"/>
  <c r="AP250" i="157"/>
  <c r="AP258" i="157"/>
  <c r="AP252" i="157"/>
  <c r="AP260" i="157"/>
  <c r="AP249" i="157"/>
  <c r="AP266" i="157"/>
  <c r="AP251" i="157"/>
  <c r="AP267" i="157"/>
  <c r="AP255" i="157"/>
  <c r="AP268" i="157"/>
  <c r="AP264" i="157"/>
  <c r="AP257" i="157"/>
  <c r="AP259" i="157"/>
  <c r="AP274" i="157"/>
  <c r="AP282" i="157"/>
  <c r="AP269" i="157"/>
  <c r="AP275" i="157"/>
  <c r="AP283" i="157"/>
  <c r="AP263" i="157"/>
  <c r="AP276" i="157"/>
  <c r="AP272" i="157"/>
  <c r="AP277" i="157"/>
  <c r="AP278" i="157"/>
  <c r="AP271" i="157"/>
  <c r="AP281" i="157"/>
  <c r="AP286" i="157"/>
  <c r="AP331" i="157" s="1"/>
  <c r="AP421" i="157" s="1"/>
  <c r="AP287" i="157"/>
  <c r="AP265" i="157"/>
  <c r="AP273" i="157"/>
  <c r="AP279" i="157"/>
  <c r="AP288" i="157"/>
  <c r="AP280" i="157"/>
  <c r="AP289" i="157"/>
  <c r="AP256" i="157"/>
  <c r="AP290" i="157"/>
  <c r="AP270" i="157"/>
  <c r="AP285" i="157"/>
  <c r="AP284" i="157"/>
  <c r="AP453" i="157"/>
  <c r="AP459" i="157"/>
  <c r="AP455" i="157"/>
  <c r="AP448" i="157"/>
  <c r="AP441" i="157"/>
  <c r="AP434" i="157"/>
  <c r="AP449" i="157"/>
  <c r="AP457" i="157"/>
  <c r="AP460" i="157"/>
  <c r="AP454" i="157"/>
  <c r="AP463" i="157"/>
  <c r="AP431" i="157"/>
  <c r="AP433" i="157"/>
  <c r="AP432" i="157"/>
  <c r="AP461" i="157"/>
  <c r="AP447" i="157"/>
  <c r="AP429" i="157"/>
  <c r="AP439" i="157"/>
  <c r="AP446" i="157"/>
  <c r="AP435" i="157"/>
  <c r="AP440" i="157"/>
  <c r="AP465" i="157"/>
  <c r="AP442" i="157"/>
  <c r="AP443" i="157"/>
  <c r="AP451" i="157"/>
  <c r="AP470" i="157"/>
  <c r="AP445" i="157"/>
  <c r="AP438" i="157"/>
  <c r="AP468" i="157"/>
  <c r="AP430" i="157"/>
  <c r="AP458" i="157"/>
  <c r="AP437" i="157"/>
  <c r="AP467" i="157"/>
  <c r="AP452" i="157"/>
  <c r="AP450" i="157"/>
  <c r="AP464" i="157"/>
  <c r="AP245" i="157"/>
  <c r="AP244" i="157"/>
  <c r="AP7" i="157"/>
  <c r="AP246" i="157" l="1"/>
  <c r="D331" i="157"/>
  <c r="D421" i="157"/>
  <c r="AP291" i="157"/>
  <c r="AP336" i="157"/>
  <c r="AP11" i="157"/>
  <c r="AP9" i="157" s="1"/>
  <c r="AP472" i="157" l="1"/>
  <c r="AP471" i="157"/>
  <c r="AP426" i="157"/>
  <c r="AP473" i="157" l="1"/>
  <c r="AP49" i="157"/>
  <c r="AP69" i="157" s="1"/>
  <c r="AP46" i="157"/>
  <c r="AP53" i="157"/>
  <c r="AP73" i="157" s="1"/>
  <c r="AP40" i="157"/>
  <c r="AP42" i="157" s="1"/>
  <c r="AP66" i="157" l="1"/>
  <c r="AP47" i="157"/>
  <c r="AQ33" i="157"/>
  <c r="AQ26" i="157"/>
  <c r="AQ84" i="157" s="1"/>
  <c r="AQ98" i="157" s="1"/>
  <c r="AP60" i="157"/>
  <c r="AP62" i="157" s="1"/>
  <c r="AQ29" i="157"/>
  <c r="AQ89" i="157" s="1"/>
  <c r="AQ85" i="157" l="1"/>
  <c r="AQ87" i="157" s="1"/>
  <c r="AQ91" i="157" s="1"/>
  <c r="AP51" i="157"/>
  <c r="AQ103" i="157"/>
  <c r="AQ25" i="157"/>
  <c r="AQ96" i="157" s="1"/>
  <c r="AQ99" i="157" s="1"/>
  <c r="AQ101" i="157" s="1"/>
  <c r="AP67" i="157"/>
  <c r="AP71" i="157" s="1"/>
  <c r="AQ20" i="157"/>
  <c r="AQ22" i="157" s="1"/>
  <c r="AQ105" i="157" l="1"/>
  <c r="AP72" i="157"/>
  <c r="AP76" i="157" s="1"/>
  <c r="AP56" i="157"/>
  <c r="AQ27" i="157"/>
  <c r="AQ31" i="157" s="1"/>
  <c r="AQ65" i="157"/>
  <c r="AQ32" i="157" l="1"/>
  <c r="AQ92" i="157" s="1"/>
  <c r="AP481" i="157"/>
  <c r="AQ160" i="157" s="1"/>
  <c r="AP491" i="157"/>
  <c r="AQ170" i="157" s="1"/>
  <c r="AP500" i="157"/>
  <c r="AQ179" i="157" s="1"/>
  <c r="AP509" i="157"/>
  <c r="AQ188" i="157" s="1"/>
  <c r="AP507" i="157"/>
  <c r="AQ186" i="157" s="1"/>
  <c r="AP513" i="157"/>
  <c r="AQ192" i="157" s="1"/>
  <c r="AP511" i="157"/>
  <c r="AQ190" i="157" s="1"/>
  <c r="AP504" i="157"/>
  <c r="AQ183" i="157" s="1"/>
  <c r="AP515" i="157"/>
  <c r="AQ194" i="157" s="1"/>
  <c r="AP494" i="157"/>
  <c r="AQ173" i="157" s="1"/>
  <c r="AP486" i="157"/>
  <c r="AQ165" i="157" s="1"/>
  <c r="AP489" i="157"/>
  <c r="AQ168" i="157" s="1"/>
  <c r="AP512" i="157"/>
  <c r="AQ191" i="157" s="1"/>
  <c r="AP493" i="157"/>
  <c r="AQ172" i="157" s="1"/>
  <c r="AP510" i="157"/>
  <c r="AQ189" i="157" s="1"/>
  <c r="AP492" i="157"/>
  <c r="AQ171" i="157" s="1"/>
  <c r="AP502" i="157"/>
  <c r="AQ181" i="157" s="1"/>
  <c r="AP477" i="157"/>
  <c r="AQ156" i="157" s="1"/>
  <c r="AP496" i="157"/>
  <c r="AQ175" i="157" s="1"/>
  <c r="AP476" i="157"/>
  <c r="AP485" i="157"/>
  <c r="AQ164" i="157" s="1"/>
  <c r="AP495" i="157"/>
  <c r="AQ174" i="157" s="1"/>
  <c r="AP501" i="157"/>
  <c r="AQ180" i="157" s="1"/>
  <c r="AP484" i="157"/>
  <c r="AQ163" i="157" s="1"/>
  <c r="AP498" i="157"/>
  <c r="AQ177" i="157" s="1"/>
  <c r="AP488" i="157"/>
  <c r="AQ167" i="157" s="1"/>
  <c r="AP497" i="157"/>
  <c r="AQ176" i="157" s="1"/>
  <c r="AP514" i="157"/>
  <c r="AQ193" i="157" s="1"/>
  <c r="AP505" i="157"/>
  <c r="AQ184" i="157" s="1"/>
  <c r="AP480" i="157"/>
  <c r="AQ159" i="157" s="1"/>
  <c r="AP490" i="157"/>
  <c r="AQ169" i="157" s="1"/>
  <c r="AP499" i="157"/>
  <c r="AQ178" i="157" s="1"/>
  <c r="AP517" i="157"/>
  <c r="AQ196" i="157" s="1"/>
  <c r="AP479" i="157"/>
  <c r="AQ158" i="157" s="1"/>
  <c r="AP483" i="157"/>
  <c r="AQ162" i="157" s="1"/>
  <c r="AP506" i="157"/>
  <c r="AQ185" i="157" s="1"/>
  <c r="AP478" i="157"/>
  <c r="AQ157" i="157" s="1"/>
  <c r="AP516" i="157"/>
  <c r="AQ195" i="157" s="1"/>
  <c r="AP482" i="157"/>
  <c r="AQ161" i="157" s="1"/>
  <c r="AP503" i="157"/>
  <c r="AQ182" i="157" s="1"/>
  <c r="AP508" i="157"/>
  <c r="AQ187" i="157" s="1"/>
  <c r="AP487" i="157"/>
  <c r="AQ166" i="157" s="1"/>
  <c r="AQ8" i="157" l="1"/>
  <c r="AQ10" i="157" s="1"/>
  <c r="AQ377" i="157"/>
  <c r="D377" i="157" s="1"/>
  <c r="AP519" i="157"/>
  <c r="AQ93" i="157"/>
  <c r="AQ106" i="157"/>
  <c r="AQ107" i="157" s="1"/>
  <c r="AQ155" i="157"/>
  <c r="AP518" i="157"/>
  <c r="AQ36" i="157"/>
  <c r="AQ14" i="157" l="1"/>
  <c r="AQ16" i="157" s="1"/>
  <c r="AP520" i="157"/>
  <c r="AQ197" i="157"/>
  <c r="AQ202" i="157" s="1"/>
  <c r="AQ198" i="157"/>
  <c r="AQ381" i="157"/>
  <c r="AQ50" i="157" s="1"/>
  <c r="AQ70" i="157" s="1"/>
  <c r="AR30" i="157" s="1"/>
  <c r="AR90" i="157" s="1"/>
  <c r="AR104" i="157" s="1"/>
  <c r="AQ227" i="157" l="1"/>
  <c r="AQ211" i="157"/>
  <c r="AQ223" i="157"/>
  <c r="AQ203" i="157"/>
  <c r="AQ241" i="157"/>
  <c r="AQ218" i="157"/>
  <c r="AQ217" i="157"/>
  <c r="AQ226" i="157"/>
  <c r="AQ213" i="157"/>
  <c r="AQ236" i="157"/>
  <c r="AQ233" i="157"/>
  <c r="AQ222" i="157"/>
  <c r="AQ220" i="157"/>
  <c r="AQ207" i="157"/>
  <c r="AQ230" i="157"/>
  <c r="AQ232" i="157"/>
  <c r="AQ212" i="157"/>
  <c r="AQ242" i="157"/>
  <c r="AQ235" i="157"/>
  <c r="AQ229" i="157"/>
  <c r="AQ224" i="157"/>
  <c r="AQ216" i="157"/>
  <c r="AQ228" i="157"/>
  <c r="AQ237" i="157"/>
  <c r="AQ206" i="157"/>
  <c r="AQ240" i="157"/>
  <c r="AQ467" i="157" s="1"/>
  <c r="AQ231" i="157"/>
  <c r="AQ243" i="157"/>
  <c r="AQ205" i="157"/>
  <c r="AQ210" i="157"/>
  <c r="AQ221" i="157"/>
  <c r="AQ215" i="157"/>
  <c r="AQ208" i="157"/>
  <c r="AQ238" i="157"/>
  <c r="AQ234" i="157"/>
  <c r="AQ219" i="157"/>
  <c r="AQ239" i="157"/>
  <c r="AQ204" i="157"/>
  <c r="AQ225" i="157"/>
  <c r="AQ214" i="157"/>
  <c r="AQ209" i="157"/>
  <c r="AQ199" i="157"/>
  <c r="AQ52" i="157"/>
  <c r="AQ462" i="157" l="1"/>
  <c r="AQ252" i="157"/>
  <c r="AQ260" i="157"/>
  <c r="AQ253" i="157"/>
  <c r="AQ261" i="157"/>
  <c r="AQ249" i="157"/>
  <c r="AQ257" i="157"/>
  <c r="AQ251" i="157"/>
  <c r="AQ259" i="157"/>
  <c r="AQ256" i="157"/>
  <c r="AQ265" i="157"/>
  <c r="AQ258" i="157"/>
  <c r="AQ266" i="157"/>
  <c r="AQ262" i="157"/>
  <c r="AQ267" i="157"/>
  <c r="AQ255" i="157"/>
  <c r="AQ268" i="157"/>
  <c r="AQ264" i="157"/>
  <c r="AQ250" i="157"/>
  <c r="AQ271" i="157"/>
  <c r="AQ273" i="157"/>
  <c r="AQ281" i="157"/>
  <c r="AQ274" i="157"/>
  <c r="AQ282" i="157"/>
  <c r="AQ269" i="157"/>
  <c r="AQ275" i="157"/>
  <c r="AQ263" i="157"/>
  <c r="AQ276" i="157"/>
  <c r="AQ254" i="157"/>
  <c r="AQ272" i="157"/>
  <c r="AQ277" i="157"/>
  <c r="AQ278" i="157"/>
  <c r="AQ270" i="157"/>
  <c r="AQ285" i="157"/>
  <c r="AQ283" i="157"/>
  <c r="AQ286" i="157"/>
  <c r="AQ287" i="157"/>
  <c r="AQ332" i="157" s="1"/>
  <c r="AQ422" i="157" s="1"/>
  <c r="AQ279" i="157"/>
  <c r="AQ288" i="157"/>
  <c r="AQ280" i="157"/>
  <c r="AQ289" i="157"/>
  <c r="AQ290" i="157"/>
  <c r="AQ284" i="157"/>
  <c r="AQ446" i="157"/>
  <c r="AQ449" i="157"/>
  <c r="AQ456" i="157"/>
  <c r="AQ457" i="157"/>
  <c r="AQ470" i="157"/>
  <c r="AQ459" i="157"/>
  <c r="AQ466" i="157"/>
  <c r="AQ432" i="157"/>
  <c r="AQ451" i="157"/>
  <c r="AQ447" i="157"/>
  <c r="AQ430" i="157"/>
  <c r="AQ460" i="157"/>
  <c r="AQ450" i="157"/>
  <c r="AQ469" i="157"/>
  <c r="AQ433" i="157"/>
  <c r="AQ440" i="157"/>
  <c r="AQ441" i="157"/>
  <c r="AQ442" i="157"/>
  <c r="AQ436" i="157"/>
  <c r="AQ452" i="157"/>
  <c r="AQ455" i="157"/>
  <c r="AQ444" i="157"/>
  <c r="AQ437" i="157"/>
  <c r="AQ443" i="157"/>
  <c r="AQ434" i="157"/>
  <c r="AQ445" i="157"/>
  <c r="AQ448" i="157"/>
  <c r="AQ438" i="157"/>
  <c r="AQ453" i="157"/>
  <c r="AQ431" i="157"/>
  <c r="AQ429" i="157"/>
  <c r="AQ439" i="157"/>
  <c r="AQ465" i="157"/>
  <c r="AQ464" i="157"/>
  <c r="AQ435" i="157"/>
  <c r="AQ454" i="157"/>
  <c r="AQ463" i="157"/>
  <c r="AQ468" i="157"/>
  <c r="AQ458" i="157"/>
  <c r="AQ461" i="157"/>
  <c r="AQ244" i="157"/>
  <c r="AQ245" i="157"/>
  <c r="AQ7" i="157"/>
  <c r="AQ246" i="157" l="1"/>
  <c r="AQ291" i="157"/>
  <c r="D332" i="157"/>
  <c r="AQ336" i="157"/>
  <c r="AQ11" i="157"/>
  <c r="AQ9" i="157" s="1"/>
  <c r="AQ472" i="157" l="1"/>
  <c r="AQ426" i="157"/>
  <c r="D422" i="157"/>
  <c r="AQ471" i="157"/>
  <c r="AR25" i="157"/>
  <c r="AR96" i="157" s="1"/>
  <c r="AQ72" i="157"/>
  <c r="AQ473" i="157" l="1"/>
  <c r="AQ46" i="157"/>
  <c r="AQ53" i="157"/>
  <c r="AQ73" i="157" s="1"/>
  <c r="AQ49" i="157"/>
  <c r="AQ69" i="157" s="1"/>
  <c r="AR29" i="157" s="1"/>
  <c r="AR89" i="157" s="1"/>
  <c r="AR103" i="157" s="1"/>
  <c r="AQ40" i="157"/>
  <c r="AR65" i="157"/>
  <c r="AR32" i="157"/>
  <c r="AQ479" i="157"/>
  <c r="AR158" i="157" s="1"/>
  <c r="AQ483" i="157"/>
  <c r="AR162" i="157" s="1"/>
  <c r="AQ488" i="157"/>
  <c r="AR167" i="157" s="1"/>
  <c r="AQ492" i="157"/>
  <c r="AR171" i="157" s="1"/>
  <c r="AQ496" i="157"/>
  <c r="AR175" i="157" s="1"/>
  <c r="AQ500" i="157"/>
  <c r="AR179" i="157" s="1"/>
  <c r="AQ476" i="157"/>
  <c r="AQ480" i="157"/>
  <c r="AR159" i="157" s="1"/>
  <c r="AQ484" i="157"/>
  <c r="AR163" i="157" s="1"/>
  <c r="AQ489" i="157"/>
  <c r="AR168" i="157" s="1"/>
  <c r="AQ493" i="157"/>
  <c r="AR172" i="157" s="1"/>
  <c r="AQ497" i="157"/>
  <c r="AR176" i="157" s="1"/>
  <c r="AQ477" i="157"/>
  <c r="AR156" i="157" s="1"/>
  <c r="AQ481" i="157"/>
  <c r="AR160" i="157" s="1"/>
  <c r="AQ485" i="157"/>
  <c r="AR164" i="157" s="1"/>
  <c r="AQ490" i="157"/>
  <c r="AR169" i="157" s="1"/>
  <c r="AQ494" i="157"/>
  <c r="AR173" i="157" s="1"/>
  <c r="AQ498" i="157"/>
  <c r="AR177" i="157" s="1"/>
  <c r="AQ478" i="157"/>
  <c r="AR157" i="157" s="1"/>
  <c r="AQ482" i="157"/>
  <c r="AR161" i="157" s="1"/>
  <c r="AQ487" i="157"/>
  <c r="AR166" i="157" s="1"/>
  <c r="AQ491" i="157"/>
  <c r="AR170" i="157" s="1"/>
  <c r="AQ495" i="157"/>
  <c r="AR174" i="157" s="1"/>
  <c r="AQ499" i="157"/>
  <c r="AR178" i="157" s="1"/>
  <c r="AQ501" i="157"/>
  <c r="AR180" i="157" s="1"/>
  <c r="AQ504" i="157"/>
  <c r="AR183" i="157" s="1"/>
  <c r="AQ508" i="157"/>
  <c r="AR187" i="157" s="1"/>
  <c r="AQ512" i="157"/>
  <c r="AR191" i="157" s="1"/>
  <c r="AQ516" i="157"/>
  <c r="AR195" i="157" s="1"/>
  <c r="AQ502" i="157"/>
  <c r="AR181" i="157" s="1"/>
  <c r="AQ505" i="157"/>
  <c r="AR184" i="157" s="1"/>
  <c r="AQ509" i="157"/>
  <c r="AR188" i="157" s="1"/>
  <c r="AQ513" i="157"/>
  <c r="AR192" i="157" s="1"/>
  <c r="AQ517" i="157"/>
  <c r="AR196" i="157" s="1"/>
  <c r="AQ486" i="157"/>
  <c r="AR165" i="157" s="1"/>
  <c r="AQ506" i="157"/>
  <c r="AR185" i="157" s="1"/>
  <c r="AQ510" i="157"/>
  <c r="AR189" i="157" s="1"/>
  <c r="AQ514" i="157"/>
  <c r="AR193" i="157" s="1"/>
  <c r="AQ503" i="157"/>
  <c r="AR182" i="157" s="1"/>
  <c r="AQ507" i="157"/>
  <c r="AR186" i="157" s="1"/>
  <c r="AQ511" i="157"/>
  <c r="AR190" i="157" s="1"/>
  <c r="AQ515" i="157"/>
  <c r="AR194" i="157" s="1"/>
  <c r="AR343" i="157" l="1"/>
  <c r="D343" i="157" s="1"/>
  <c r="AR8" i="157"/>
  <c r="AR10" i="157" s="1"/>
  <c r="AQ42" i="157"/>
  <c r="AQ60" i="157"/>
  <c r="AR26" i="157"/>
  <c r="AR33" i="157"/>
  <c r="AQ66" i="157"/>
  <c r="AQ67" i="157" s="1"/>
  <c r="AQ71" i="157" s="1"/>
  <c r="AQ76" i="157" s="1"/>
  <c r="AQ47" i="157"/>
  <c r="AQ51" i="157" s="1"/>
  <c r="AQ56" i="157" s="1"/>
  <c r="AR378" i="157"/>
  <c r="AQ519" i="157"/>
  <c r="AR92" i="157"/>
  <c r="AR155" i="157"/>
  <c r="AQ518" i="157"/>
  <c r="AQ62" i="157" l="1"/>
  <c r="AR20" i="157"/>
  <c r="AR22" i="157" s="1"/>
  <c r="AR84" i="157"/>
  <c r="AR27" i="157"/>
  <c r="AR31" i="157" s="1"/>
  <c r="AR36" i="157" s="1"/>
  <c r="AR14" i="157"/>
  <c r="AR16" i="157" s="1"/>
  <c r="AQ520" i="157"/>
  <c r="AR198" i="157"/>
  <c r="AR106" i="157"/>
  <c r="D378" i="157"/>
  <c r="AR381" i="157"/>
  <c r="AR52" i="157" s="1"/>
  <c r="AR197" i="157"/>
  <c r="AR227" i="157" l="1"/>
  <c r="AR210" i="157"/>
  <c r="AR236" i="157"/>
  <c r="AR239" i="157"/>
  <c r="AR220" i="157"/>
  <c r="AR224" i="157"/>
  <c r="AR218" i="157"/>
  <c r="AR243" i="157"/>
  <c r="AR211" i="157"/>
  <c r="AR225" i="157"/>
  <c r="AR207" i="157"/>
  <c r="AR242" i="157"/>
  <c r="AR235" i="157"/>
  <c r="AR216" i="157"/>
  <c r="AR215" i="157"/>
  <c r="AR214" i="157"/>
  <c r="AR226" i="157"/>
  <c r="AR213" i="157"/>
  <c r="AR232" i="157"/>
  <c r="AR208" i="157"/>
  <c r="AR209" i="157"/>
  <c r="AR230" i="157"/>
  <c r="AR206" i="157"/>
  <c r="AR237" i="157"/>
  <c r="AR203" i="157"/>
  <c r="AR223" i="157"/>
  <c r="AR229" i="157"/>
  <c r="AR233" i="157"/>
  <c r="AR222" i="157"/>
  <c r="AR234" i="157"/>
  <c r="AR212" i="157"/>
  <c r="AR228" i="157"/>
  <c r="AR238" i="157"/>
  <c r="AR231" i="157"/>
  <c r="AR240" i="157"/>
  <c r="AR205" i="157"/>
  <c r="AR204" i="157"/>
  <c r="AR241" i="157"/>
  <c r="AR468" i="157" s="1"/>
  <c r="AR217" i="157"/>
  <c r="AR221" i="157"/>
  <c r="AR219" i="157"/>
  <c r="AR202" i="157"/>
  <c r="AR98" i="157"/>
  <c r="AR99" i="157" s="1"/>
  <c r="AR101" i="157" s="1"/>
  <c r="AR105" i="157" s="1"/>
  <c r="AR85" i="157"/>
  <c r="AR87" i="157" s="1"/>
  <c r="AR91" i="157" s="1"/>
  <c r="AR93" i="157" s="1"/>
  <c r="AR199" i="157"/>
  <c r="AR50" i="157"/>
  <c r="AR70" i="157" s="1"/>
  <c r="AS30" i="157" s="1"/>
  <c r="AS90" i="157" s="1"/>
  <c r="AS104" i="157" s="1"/>
  <c r="AR457" i="157" l="1"/>
  <c r="AR443" i="157"/>
  <c r="AR461" i="157"/>
  <c r="AR251" i="157"/>
  <c r="AR259" i="157"/>
  <c r="AR252" i="157"/>
  <c r="AR260" i="157"/>
  <c r="AR256" i="157"/>
  <c r="AR264" i="157"/>
  <c r="AR250" i="157"/>
  <c r="AR258" i="157"/>
  <c r="AR263" i="157"/>
  <c r="AR272" i="157"/>
  <c r="AR249" i="157"/>
  <c r="AR265" i="157"/>
  <c r="AR253" i="157"/>
  <c r="AR266" i="157"/>
  <c r="AR262" i="157"/>
  <c r="AR267" i="157"/>
  <c r="AR255" i="157"/>
  <c r="AR268" i="157"/>
  <c r="AR257" i="157"/>
  <c r="AR269" i="157"/>
  <c r="AR261" i="157"/>
  <c r="AR270" i="157"/>
  <c r="AR280" i="157"/>
  <c r="AR271" i="157"/>
  <c r="AR273" i="157"/>
  <c r="AR281" i="157"/>
  <c r="AR274" i="157"/>
  <c r="AR275" i="157"/>
  <c r="AR283" i="157"/>
  <c r="AR276" i="157"/>
  <c r="AR254" i="157"/>
  <c r="AR277" i="157"/>
  <c r="AR284" i="157"/>
  <c r="AR285" i="157"/>
  <c r="AR286" i="157"/>
  <c r="AR287" i="157"/>
  <c r="AR279" i="157"/>
  <c r="AR288" i="157"/>
  <c r="AR333" i="157" s="1"/>
  <c r="AR423" i="157" s="1"/>
  <c r="AR278" i="157"/>
  <c r="AR282" i="157"/>
  <c r="AR289" i="157"/>
  <c r="AR290" i="157"/>
  <c r="AR470" i="157"/>
  <c r="AR451" i="157"/>
  <c r="AR432" i="157"/>
  <c r="AR459" i="157"/>
  <c r="AR431" i="157"/>
  <c r="AR444" i="157"/>
  <c r="AR460" i="157"/>
  <c r="AR456" i="157"/>
  <c r="AR434" i="157"/>
  <c r="AR466" i="157"/>
  <c r="AR429" i="157"/>
  <c r="AR469" i="157"/>
  <c r="AR440" i="157"/>
  <c r="AR435" i="157"/>
  <c r="AR446" i="157"/>
  <c r="AR465" i="157"/>
  <c r="AR453" i="157"/>
  <c r="AR439" i="157"/>
  <c r="AR441" i="157"/>
  <c r="AR442" i="157"/>
  <c r="AR445" i="157"/>
  <c r="AR449" i="157"/>
  <c r="AR436" i="157"/>
  <c r="AR462" i="157"/>
  <c r="AR447" i="157"/>
  <c r="AR458" i="157"/>
  <c r="AR467" i="157"/>
  <c r="AR464" i="157"/>
  <c r="AR437" i="157"/>
  <c r="AR433" i="157"/>
  <c r="AR463" i="157"/>
  <c r="AR448" i="157"/>
  <c r="AR430" i="157"/>
  <c r="AR454" i="157"/>
  <c r="AR438" i="157"/>
  <c r="AR450" i="157"/>
  <c r="AR455" i="157"/>
  <c r="AR452" i="157"/>
  <c r="AR244" i="157"/>
  <c r="AR245" i="157"/>
  <c r="AR107" i="157"/>
  <c r="AR298" i="157"/>
  <c r="AR7" i="157"/>
  <c r="AR246" i="157" l="1"/>
  <c r="D298" i="157"/>
  <c r="AR388" i="157"/>
  <c r="D388" i="157" s="1"/>
  <c r="AR291" i="157"/>
  <c r="D333" i="157"/>
  <c r="AR336" i="157"/>
  <c r="AR11" i="157"/>
  <c r="AR9" i="157" s="1"/>
  <c r="D423" i="157"/>
  <c r="AR426" i="157" l="1"/>
  <c r="AR46" i="157" s="1"/>
  <c r="AR66" i="157" s="1"/>
  <c r="AR471" i="157"/>
  <c r="AR472" i="157"/>
  <c r="AR473" i="157" s="1"/>
  <c r="AR53" i="157" l="1"/>
  <c r="AR73" i="157" s="1"/>
  <c r="AS33" i="157" s="1"/>
  <c r="AR49" i="157"/>
  <c r="AR69" i="157" s="1"/>
  <c r="AR47" i="157"/>
  <c r="AR40" i="157"/>
  <c r="AR42" i="157" s="1"/>
  <c r="AR67" i="157"/>
  <c r="AS26" i="157" l="1"/>
  <c r="AS84" i="157" s="1"/>
  <c r="AS98" i="157" s="1"/>
  <c r="AR51" i="157"/>
  <c r="AR60" i="157"/>
  <c r="AS20" i="157" s="1"/>
  <c r="AR71" i="157"/>
  <c r="AS25" i="157"/>
  <c r="AS96" i="157" s="1"/>
  <c r="AR72" i="157"/>
  <c r="AS29" i="157"/>
  <c r="AS89" i="157" s="1"/>
  <c r="AS85" i="157" l="1"/>
  <c r="AS87" i="157" s="1"/>
  <c r="AS91" i="157" s="1"/>
  <c r="AR62" i="157"/>
  <c r="AS99" i="157"/>
  <c r="AS101" i="157" s="1"/>
  <c r="AS103" i="157"/>
  <c r="AS27" i="157"/>
  <c r="AS31" i="157" s="1"/>
  <c r="AS65" i="157"/>
  <c r="AS32" i="157"/>
  <c r="AR480" i="157"/>
  <c r="AS159" i="157" s="1"/>
  <c r="AR495" i="157"/>
  <c r="AS174" i="157" s="1"/>
  <c r="AR481" i="157"/>
  <c r="AS160" i="157" s="1"/>
  <c r="AR492" i="157"/>
  <c r="AS171" i="157" s="1"/>
  <c r="AR506" i="157"/>
  <c r="AS185" i="157" s="1"/>
  <c r="AR490" i="157"/>
  <c r="AS169" i="157" s="1"/>
  <c r="AR508" i="157"/>
  <c r="AS187" i="157" s="1"/>
  <c r="AR491" i="157"/>
  <c r="AS170" i="157" s="1"/>
  <c r="AR488" i="157"/>
  <c r="AS167" i="157" s="1"/>
  <c r="AR499" i="157"/>
  <c r="AS178" i="157" s="1"/>
  <c r="AR486" i="157"/>
  <c r="AS165" i="157" s="1"/>
  <c r="AR476" i="157"/>
  <c r="AR517" i="157"/>
  <c r="AS196" i="157" s="1"/>
  <c r="AR56" i="157"/>
  <c r="AR501" i="157"/>
  <c r="AS180" i="157" s="1"/>
  <c r="AR487" i="157"/>
  <c r="AS166" i="157" s="1"/>
  <c r="AR477" i="157"/>
  <c r="AS156" i="157" s="1"/>
  <c r="AR496" i="157"/>
  <c r="AS175" i="157" s="1"/>
  <c r="AR509" i="157"/>
  <c r="AS188" i="157" s="1"/>
  <c r="AR515" i="157"/>
  <c r="AS194" i="157" s="1"/>
  <c r="AR497" i="157"/>
  <c r="AS176" i="157" s="1"/>
  <c r="AR505" i="157"/>
  <c r="AS184" i="157" s="1"/>
  <c r="AR478" i="157"/>
  <c r="AS157" i="157" s="1"/>
  <c r="AR514" i="157"/>
  <c r="AS193" i="157" s="1"/>
  <c r="AR502" i="157"/>
  <c r="AS181" i="157" s="1"/>
  <c r="AR507" i="157"/>
  <c r="AS186" i="157" s="1"/>
  <c r="AR498" i="157"/>
  <c r="AS177" i="157" s="1"/>
  <c r="AR489" i="157"/>
  <c r="AS168" i="157" s="1"/>
  <c r="AR483" i="157"/>
  <c r="AS162" i="157" s="1"/>
  <c r="AR512" i="157"/>
  <c r="AS191" i="157" s="1"/>
  <c r="AR485" i="157"/>
  <c r="AS164" i="157" s="1"/>
  <c r="AR504" i="157"/>
  <c r="AS183" i="157" s="1"/>
  <c r="AR500" i="157"/>
  <c r="AS179" i="157" s="1"/>
  <c r="AR513" i="157"/>
  <c r="AS192" i="157" s="1"/>
  <c r="AR76" i="157"/>
  <c r="AR482" i="157"/>
  <c r="AS161" i="157" s="1"/>
  <c r="AR511" i="157"/>
  <c r="AS190" i="157" s="1"/>
  <c r="AR493" i="157"/>
  <c r="AS172" i="157" s="1"/>
  <c r="AR510" i="157"/>
  <c r="AS189" i="157" s="1"/>
  <c r="AR516" i="157"/>
  <c r="AS195" i="157" s="1"/>
  <c r="AR503" i="157"/>
  <c r="AS182" i="157" s="1"/>
  <c r="AR494" i="157"/>
  <c r="AS173" i="157" s="1"/>
  <c r="AR484" i="157"/>
  <c r="AS163" i="157" s="1"/>
  <c r="AR479" i="157"/>
  <c r="AS158" i="157" s="1"/>
  <c r="AS22" i="157"/>
  <c r="AS8" i="157" l="1"/>
  <c r="AS10" i="157" s="1"/>
  <c r="AS379" i="157"/>
  <c r="D379" i="157" s="1"/>
  <c r="AS155" i="157"/>
  <c r="AR519" i="157"/>
  <c r="AS105" i="157"/>
  <c r="AS92" i="157"/>
  <c r="AS36" i="157"/>
  <c r="AR518" i="157"/>
  <c r="AS197" i="157" l="1"/>
  <c r="AS202" i="157" s="1"/>
  <c r="AS381" i="157"/>
  <c r="AS52" i="157" s="1"/>
  <c r="AS198" i="157"/>
  <c r="AS14" i="157"/>
  <c r="AS16" i="157" s="1"/>
  <c r="AR520" i="157"/>
  <c r="AS93" i="157"/>
  <c r="AS106" i="157"/>
  <c r="AS107" i="157" s="1"/>
  <c r="AS199" i="157" l="1"/>
  <c r="AS206" i="157"/>
  <c r="AS234" i="157"/>
  <c r="AS223" i="157"/>
  <c r="AS215" i="157"/>
  <c r="AS212" i="157"/>
  <c r="AS225" i="157"/>
  <c r="AS242" i="157"/>
  <c r="AS469" i="157" s="1"/>
  <c r="AS228" i="157"/>
  <c r="AS243" i="157"/>
  <c r="AS241" i="157"/>
  <c r="AS207" i="157"/>
  <c r="AS221" i="157"/>
  <c r="AS204" i="157"/>
  <c r="AS217" i="157"/>
  <c r="AS211" i="157"/>
  <c r="AS219" i="157"/>
  <c r="AS239" i="157"/>
  <c r="AS222" i="157"/>
  <c r="AS230" i="157"/>
  <c r="AS232" i="157"/>
  <c r="AS218" i="157"/>
  <c r="AS226" i="157"/>
  <c r="AS209" i="157"/>
  <c r="AS240" i="157"/>
  <c r="AS238" i="157"/>
  <c r="AS229" i="157"/>
  <c r="AS203" i="157"/>
  <c r="AS210" i="157"/>
  <c r="AS233" i="157"/>
  <c r="AS208" i="157"/>
  <c r="AS213" i="157"/>
  <c r="AS216" i="157"/>
  <c r="AS214" i="157"/>
  <c r="AS231" i="157"/>
  <c r="AS220" i="157"/>
  <c r="AS236" i="157"/>
  <c r="AS237" i="157"/>
  <c r="AS205" i="157"/>
  <c r="AS224" i="157"/>
  <c r="AS227" i="157"/>
  <c r="AS235" i="157"/>
  <c r="AS50" i="157"/>
  <c r="AS70" i="157" s="1"/>
  <c r="AT30" i="157" s="1"/>
  <c r="AT90" i="157" s="1"/>
  <c r="AT104" i="157" s="1"/>
  <c r="AS452" i="157" l="1"/>
  <c r="AS250" i="157"/>
  <c r="AS258" i="157"/>
  <c r="AS251" i="157"/>
  <c r="AS259" i="157"/>
  <c r="AS255" i="157"/>
  <c r="AS263" i="157"/>
  <c r="AS249" i="157"/>
  <c r="AS257" i="157"/>
  <c r="AS254" i="157"/>
  <c r="AS271" i="157"/>
  <c r="AS256" i="157"/>
  <c r="AS260" i="157"/>
  <c r="AS265" i="157"/>
  <c r="AS253" i="157"/>
  <c r="AS266" i="157"/>
  <c r="AS262" i="157"/>
  <c r="AS267" i="157"/>
  <c r="AS264" i="157"/>
  <c r="AS268" i="157"/>
  <c r="AS279" i="157"/>
  <c r="AS261" i="157"/>
  <c r="AS270" i="157"/>
  <c r="AS280" i="157"/>
  <c r="AS252" i="157"/>
  <c r="AS273" i="157"/>
  <c r="AS269" i="157"/>
  <c r="AS274" i="157"/>
  <c r="AS282" i="157"/>
  <c r="AS275" i="157"/>
  <c r="AS272" i="157"/>
  <c r="AS276" i="157"/>
  <c r="AS281" i="157"/>
  <c r="AS284" i="157"/>
  <c r="AS283" i="157"/>
  <c r="AS285" i="157"/>
  <c r="AS277" i="157"/>
  <c r="AS286" i="157"/>
  <c r="AS287" i="157"/>
  <c r="AS288" i="157"/>
  <c r="AS278" i="157"/>
  <c r="AS290" i="157"/>
  <c r="AS289" i="157"/>
  <c r="AS334" i="157" s="1"/>
  <c r="AS7" i="157"/>
  <c r="AS11" i="157" s="1"/>
  <c r="AS9" i="157" s="1"/>
  <c r="AS460" i="157"/>
  <c r="AS437" i="157"/>
  <c r="AS431" i="157"/>
  <c r="AS464" i="157"/>
  <c r="AS445" i="157"/>
  <c r="AS439" i="157"/>
  <c r="AS442" i="157"/>
  <c r="AS463" i="157"/>
  <c r="AS430" i="157"/>
  <c r="AS457" i="157"/>
  <c r="AS434" i="157"/>
  <c r="AS459" i="157"/>
  <c r="AS458" i="157"/>
  <c r="AS456" i="157"/>
  <c r="AS433" i="157"/>
  <c r="AS441" i="157"/>
  <c r="AS466" i="157"/>
  <c r="AS443" i="157"/>
  <c r="AS467" i="157"/>
  <c r="AS446" i="157"/>
  <c r="AS455" i="157"/>
  <c r="AS462" i="157"/>
  <c r="AS470" i="157"/>
  <c r="AS451" i="157"/>
  <c r="AS440" i="157"/>
  <c r="AS438" i="157"/>
  <c r="AS465" i="157"/>
  <c r="AS454" i="157"/>
  <c r="AS435" i="157"/>
  <c r="AS453" i="157"/>
  <c r="AS450" i="157"/>
  <c r="AS448" i="157"/>
  <c r="AS447" i="157"/>
  <c r="AS468" i="157"/>
  <c r="AS429" i="157"/>
  <c r="AS432" i="157"/>
  <c r="AS436" i="157"/>
  <c r="AS449" i="157"/>
  <c r="AS461" i="157"/>
  <c r="AS444" i="157"/>
  <c r="AS244" i="157"/>
  <c r="AS245" i="157"/>
  <c r="AS424" i="157" l="1"/>
  <c r="AS426" i="157" s="1"/>
  <c r="AS46" i="157" s="1"/>
  <c r="AS47" i="157" s="1"/>
  <c r="AS336" i="157"/>
  <c r="D334" i="157"/>
  <c r="AS291" i="157"/>
  <c r="AS472" i="157"/>
  <c r="AS471" i="157"/>
  <c r="AS246" i="157"/>
  <c r="AS49" i="157" l="1"/>
  <c r="AS69" i="157" s="1"/>
  <c r="AS66" i="157"/>
  <c r="AS67" i="157" s="1"/>
  <c r="AS53" i="157"/>
  <c r="AS73" i="157" s="1"/>
  <c r="AT33" i="157" s="1"/>
  <c r="AS40" i="157"/>
  <c r="AS42" i="157" s="1"/>
  <c r="D424" i="157"/>
  <c r="AS473" i="157"/>
  <c r="AT26" i="157" l="1"/>
  <c r="AT84" i="157" s="1"/>
  <c r="AT98" i="157" s="1"/>
  <c r="AS60" i="157"/>
  <c r="AS62" i="157" s="1"/>
  <c r="AS51" i="157"/>
  <c r="AS71" i="157"/>
  <c r="AT25" i="157"/>
  <c r="AT96" i="157" s="1"/>
  <c r="AS72" i="157"/>
  <c r="AT29" i="157"/>
  <c r="AT89" i="157" s="1"/>
  <c r="AT85" i="157" l="1"/>
  <c r="AT87" i="157" s="1"/>
  <c r="AT91" i="157" s="1"/>
  <c r="AT20" i="157"/>
  <c r="AT22" i="157" s="1"/>
  <c r="AT99" i="157"/>
  <c r="AT101" i="157" s="1"/>
  <c r="AT103" i="157"/>
  <c r="AT27" i="157"/>
  <c r="AT31" i="157" s="1"/>
  <c r="AT65" i="157"/>
  <c r="AS76" i="157"/>
  <c r="AT32" i="157"/>
  <c r="AS478" i="157"/>
  <c r="AT157" i="157" s="1"/>
  <c r="AS482" i="157"/>
  <c r="AT161" i="157" s="1"/>
  <c r="AS487" i="157"/>
  <c r="AT166" i="157" s="1"/>
  <c r="AS491" i="157"/>
  <c r="AT170" i="157" s="1"/>
  <c r="AS495" i="157"/>
  <c r="AT174" i="157" s="1"/>
  <c r="AS499" i="157"/>
  <c r="AT178" i="157" s="1"/>
  <c r="AS479" i="157"/>
  <c r="AT158" i="157" s="1"/>
  <c r="AS483" i="157"/>
  <c r="AT162" i="157" s="1"/>
  <c r="AS488" i="157"/>
  <c r="AT167" i="157" s="1"/>
  <c r="AS492" i="157"/>
  <c r="AT171" i="157" s="1"/>
  <c r="AS496" i="157"/>
  <c r="AT175" i="157" s="1"/>
  <c r="AS500" i="157"/>
  <c r="AT179" i="157" s="1"/>
  <c r="AS476" i="157"/>
  <c r="AS480" i="157"/>
  <c r="AT159" i="157" s="1"/>
  <c r="AS484" i="157"/>
  <c r="AT163" i="157" s="1"/>
  <c r="AS489" i="157"/>
  <c r="AT168" i="157" s="1"/>
  <c r="AS493" i="157"/>
  <c r="AT172" i="157" s="1"/>
  <c r="AS497" i="157"/>
  <c r="AT176" i="157" s="1"/>
  <c r="AS477" i="157"/>
  <c r="AT156" i="157" s="1"/>
  <c r="AS481" i="157"/>
  <c r="AT160" i="157" s="1"/>
  <c r="AS485" i="157"/>
  <c r="AT164" i="157" s="1"/>
  <c r="AS490" i="157"/>
  <c r="AT169" i="157" s="1"/>
  <c r="AS494" i="157"/>
  <c r="AT173" i="157" s="1"/>
  <c r="AS498" i="157"/>
  <c r="AT177" i="157" s="1"/>
  <c r="AS503" i="157"/>
  <c r="AT182" i="157" s="1"/>
  <c r="AS507" i="157"/>
  <c r="AT186" i="157" s="1"/>
  <c r="AS511" i="157"/>
  <c r="AT190" i="157" s="1"/>
  <c r="AS515" i="157"/>
  <c r="AT194" i="157" s="1"/>
  <c r="AS501" i="157"/>
  <c r="AT180" i="157" s="1"/>
  <c r="AS504" i="157"/>
  <c r="AT183" i="157" s="1"/>
  <c r="AS508" i="157"/>
  <c r="AT187" i="157" s="1"/>
  <c r="AS512" i="157"/>
  <c r="AT191" i="157" s="1"/>
  <c r="AS516" i="157"/>
  <c r="AT195" i="157" s="1"/>
  <c r="AS502" i="157"/>
  <c r="AT181" i="157" s="1"/>
  <c r="AS505" i="157"/>
  <c r="AT184" i="157" s="1"/>
  <c r="AS509" i="157"/>
  <c r="AT188" i="157" s="1"/>
  <c r="AS513" i="157"/>
  <c r="AT192" i="157" s="1"/>
  <c r="AS517" i="157"/>
  <c r="AT196" i="157" s="1"/>
  <c r="AS486" i="157"/>
  <c r="AT165" i="157" s="1"/>
  <c r="AS506" i="157"/>
  <c r="AT185" i="157" s="1"/>
  <c r="AS510" i="157"/>
  <c r="AT189" i="157" s="1"/>
  <c r="AS514" i="157"/>
  <c r="AT193" i="157" s="1"/>
  <c r="AS56" i="157"/>
  <c r="AT8" i="157" l="1"/>
  <c r="AT10" i="157" s="1"/>
  <c r="AT380" i="157"/>
  <c r="D344" i="157"/>
  <c r="AS519" i="157"/>
  <c r="AT105" i="157"/>
  <c r="AT92" i="157"/>
  <c r="AT36" i="157"/>
  <c r="AT155" i="157"/>
  <c r="AS518" i="157"/>
  <c r="AT14" i="157" l="1"/>
  <c r="AT16" i="157" s="1"/>
  <c r="AS520" i="157"/>
  <c r="AT198" i="157"/>
  <c r="AT93" i="157"/>
  <c r="AT106" i="157"/>
  <c r="AT107" i="157" s="1"/>
  <c r="AT381" i="157"/>
  <c r="AT52" i="157" s="1"/>
  <c r="D380" i="157"/>
  <c r="AT197" i="157"/>
  <c r="AT219" i="157" l="1"/>
  <c r="AT232" i="157"/>
  <c r="AT241" i="157"/>
  <c r="AT238" i="157"/>
  <c r="AT235" i="157"/>
  <c r="AT218" i="157"/>
  <c r="AT226" i="157"/>
  <c r="AT231" i="157"/>
  <c r="AT204" i="157"/>
  <c r="AT210" i="157"/>
  <c r="AT242" i="157"/>
  <c r="AT215" i="157"/>
  <c r="AT217" i="157"/>
  <c r="AT209" i="157"/>
  <c r="AT207" i="157"/>
  <c r="AT208" i="157"/>
  <c r="AT236" i="157"/>
  <c r="AT203" i="157"/>
  <c r="AT220" i="157"/>
  <c r="AT206" i="157"/>
  <c r="AT222" i="157"/>
  <c r="AT240" i="157"/>
  <c r="AT239" i="157"/>
  <c r="AT230" i="157"/>
  <c r="AT228" i="157"/>
  <c r="AT211" i="157"/>
  <c r="AT233" i="157"/>
  <c r="AT224" i="157"/>
  <c r="AT205" i="157"/>
  <c r="AT237" i="157"/>
  <c r="AT212" i="157"/>
  <c r="AT243" i="157"/>
  <c r="AT470" i="157" s="1"/>
  <c r="AT227" i="157"/>
  <c r="AT213" i="157"/>
  <c r="AT216" i="157"/>
  <c r="AT225" i="157"/>
  <c r="AT229" i="157"/>
  <c r="AT223" i="157"/>
  <c r="AT214" i="157"/>
  <c r="AT234" i="157"/>
  <c r="AT221" i="157"/>
  <c r="AT202" i="157"/>
  <c r="AT199" i="157"/>
  <c r="AT50" i="157"/>
  <c r="D50" i="157" s="1"/>
  <c r="D381" i="157"/>
  <c r="AT451" i="157" l="1"/>
  <c r="AT441" i="157"/>
  <c r="AT450" i="157"/>
  <c r="AT456" i="157"/>
  <c r="AT452" i="157"/>
  <c r="AT440" i="157"/>
  <c r="AT439" i="157"/>
  <c r="AT443" i="157"/>
  <c r="AT429" i="157"/>
  <c r="AT466" i="157"/>
  <c r="AT434" i="157"/>
  <c r="AT453" i="157"/>
  <c r="AT464" i="157"/>
  <c r="AT467" i="157"/>
  <c r="AT436" i="157"/>
  <c r="AT445" i="157"/>
  <c r="AT432" i="157"/>
  <c r="AT449" i="157"/>
  <c r="AT444" i="157"/>
  <c r="AT462" i="157"/>
  <c r="AT433" i="157"/>
  <c r="AT442" i="157"/>
  <c r="AT465" i="157"/>
  <c r="AT460" i="157"/>
  <c r="AT447" i="157"/>
  <c r="AT469" i="157"/>
  <c r="AT468" i="157"/>
  <c r="AT438" i="157"/>
  <c r="AT430" i="157"/>
  <c r="AT437" i="157"/>
  <c r="AT459" i="157"/>
  <c r="AT448" i="157"/>
  <c r="AT455" i="157"/>
  <c r="AT463" i="157"/>
  <c r="AT431" i="157"/>
  <c r="AT446" i="157"/>
  <c r="AT454" i="157"/>
  <c r="AT461" i="157"/>
  <c r="AT457" i="157"/>
  <c r="AT435" i="157"/>
  <c r="AT458" i="157"/>
  <c r="AT249" i="157"/>
  <c r="AT257" i="157"/>
  <c r="AT250" i="157"/>
  <c r="AT258" i="157"/>
  <c r="AT254" i="157"/>
  <c r="AT262" i="157"/>
  <c r="AT256" i="157"/>
  <c r="AT264" i="157"/>
  <c r="AT261" i="157"/>
  <c r="AT270" i="157"/>
  <c r="AT263" i="157"/>
  <c r="AT251" i="157"/>
  <c r="AT260" i="157"/>
  <c r="AT265" i="157"/>
  <c r="AT253" i="157"/>
  <c r="AT266" i="157"/>
  <c r="AT255" i="157"/>
  <c r="AT267" i="157"/>
  <c r="AT278" i="157"/>
  <c r="AT279" i="157"/>
  <c r="AT271" i="157"/>
  <c r="AT252" i="157"/>
  <c r="AT273" i="157"/>
  <c r="AT281" i="157"/>
  <c r="AT269" i="157"/>
  <c r="AT274" i="157"/>
  <c r="AT282" i="157"/>
  <c r="AT275" i="157"/>
  <c r="AT259" i="157"/>
  <c r="AT268" i="157"/>
  <c r="AT290" i="157"/>
  <c r="AT335" i="157" s="1"/>
  <c r="AT425" i="157" s="1"/>
  <c r="AT272" i="157"/>
  <c r="AT276" i="157"/>
  <c r="AT284" i="157"/>
  <c r="AT283" i="157"/>
  <c r="AT285" i="157"/>
  <c r="AT7" i="157" s="1"/>
  <c r="AT277" i="157"/>
  <c r="AT286" i="157"/>
  <c r="AT280" i="157"/>
  <c r="AT287" i="157"/>
  <c r="AT289" i="157"/>
  <c r="AT288" i="157"/>
  <c r="AT244" i="157"/>
  <c r="AT245" i="157"/>
  <c r="D389" i="157"/>
  <c r="D299" i="157"/>
  <c r="AT70" i="157"/>
  <c r="AT246" i="157" l="1"/>
  <c r="AT472" i="157"/>
  <c r="D335" i="157"/>
  <c r="D425" i="157"/>
  <c r="AT291" i="157"/>
  <c r="AT336" i="157"/>
  <c r="D336" i="157" s="1"/>
  <c r="AT471" i="157"/>
  <c r="AT11" i="157"/>
  <c r="AT9" i="157" s="1"/>
  <c r="AT473" i="157" l="1"/>
  <c r="AT426" i="157"/>
  <c r="AT46" i="157" s="1"/>
  <c r="D46" i="157" s="1"/>
  <c r="AT66" i="157" l="1"/>
  <c r="D45" i="157"/>
  <c r="D47" i="157" s="1"/>
  <c r="AT47" i="157"/>
  <c r="D426" i="157"/>
  <c r="AT40" i="157"/>
  <c r="AT53" i="157"/>
  <c r="AT49" i="157"/>
  <c r="D49" i="157" s="1"/>
  <c r="AT60" i="157" l="1"/>
  <c r="AT62" i="157" s="1"/>
  <c r="D40" i="157"/>
  <c r="D51" i="157"/>
  <c r="AT73" i="157"/>
  <c r="D53" i="157"/>
  <c r="AT51" i="157"/>
  <c r="AT67" i="157"/>
  <c r="AT42" i="157"/>
  <c r="D42" i="157" s="1"/>
  <c r="AT69" i="157"/>
  <c r="AT71" i="157" l="1"/>
  <c r="D52" i="157"/>
  <c r="D56" i="157" s="1"/>
  <c r="AT72" i="157" l="1"/>
  <c r="AT478" i="157" s="1"/>
  <c r="AT56" i="157"/>
  <c r="AT490" i="157" l="1"/>
  <c r="AT515" i="157"/>
  <c r="AT479" i="157"/>
  <c r="AT517" i="157"/>
  <c r="AT513" i="157"/>
  <c r="AT483" i="157"/>
  <c r="AT477" i="157"/>
  <c r="AT484" i="157"/>
  <c r="AT495" i="157"/>
  <c r="AT500" i="157"/>
  <c r="AT511" i="157"/>
  <c r="AT496" i="157"/>
  <c r="AT507" i="157"/>
  <c r="AT503" i="157"/>
  <c r="AT502" i="157"/>
  <c r="AT489" i="157"/>
  <c r="AT516" i="157"/>
  <c r="AT510" i="157"/>
  <c r="AT512" i="157"/>
  <c r="AT498" i="157"/>
  <c r="AT480" i="157"/>
  <c r="AT491" i="157"/>
  <c r="AT485" i="157"/>
  <c r="AT509" i="157"/>
  <c r="AT481" i="157"/>
  <c r="AT505" i="157"/>
  <c r="AT514" i="157"/>
  <c r="AT499" i="157"/>
  <c r="AT76" i="157"/>
  <c r="AT508" i="157"/>
  <c r="AT494" i="157"/>
  <c r="AT476" i="157"/>
  <c r="AT487" i="157"/>
  <c r="AT504" i="157"/>
  <c r="AT506" i="157"/>
  <c r="AT497" i="157"/>
  <c r="AT492" i="157"/>
  <c r="AT482" i="157"/>
  <c r="AT501" i="157"/>
  <c r="AT486" i="157"/>
  <c r="AT493" i="157"/>
  <c r="AT488" i="157"/>
  <c r="AT519" i="157" l="1"/>
  <c r="AT518" i="157"/>
  <c r="AT520" i="157" l="1"/>
  <c r="R36" i="149"/>
  <c r="N47" i="149"/>
  <c r="R38" i="149" l="1"/>
  <c r="N36" i="149"/>
  <c r="N52" i="149" l="1"/>
  <c r="N50" i="149"/>
  <c r="R42" i="149"/>
  <c r="N38" i="149"/>
  <c r="Z36" i="149"/>
  <c r="V36" i="149" s="1"/>
  <c r="N56" i="149" l="1"/>
  <c r="R65" i="149"/>
  <c r="R44" i="149"/>
  <c r="N44" i="149" s="1"/>
  <c r="N42" i="149"/>
  <c r="Z38" i="149"/>
  <c r="V38" i="149" s="1"/>
  <c r="R64" i="149" l="1"/>
  <c r="Z42" i="149"/>
  <c r="V42" i="149" s="1"/>
  <c r="Z65" i="149" l="1"/>
  <c r="Z44" i="149"/>
  <c r="V44" i="149" s="1"/>
  <c r="V65" i="149" l="1"/>
  <c r="Z64" i="149"/>
  <c r="AD65" i="149"/>
  <c r="J65" i="149"/>
  <c r="J58" i="149"/>
  <c r="N58" i="149" s="1"/>
  <c r="J64" i="149" l="1"/>
  <c r="N64" i="149" s="1"/>
  <c r="N65" i="149"/>
  <c r="V64" i="149"/>
  <c r="AD64" i="149"/>
  <c r="J17" i="159" l="1"/>
  <c r="J20" i="159"/>
  <c r="J21" i="15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<sst xmlns="http://schemas.openxmlformats.org/spreadsheetml/2006/main" count="3150" uniqueCount="349">
  <si>
    <t>Tri-State</t>
  </si>
  <si>
    <t>Other</t>
  </si>
  <si>
    <t>Total</t>
  </si>
  <si>
    <t>Assets</t>
  </si>
  <si>
    <t>Long-term debt</t>
  </si>
  <si>
    <t>Equity</t>
  </si>
  <si>
    <t>Noncontrolling interest</t>
  </si>
  <si>
    <t>Common equity</t>
  </si>
  <si>
    <t>Accumulated postemployment obligations</t>
  </si>
  <si>
    <t>Transmission</t>
  </si>
  <si>
    <t>In service</t>
  </si>
  <si>
    <t>Construction work in progress</t>
  </si>
  <si>
    <t>Total electric plant</t>
  </si>
  <si>
    <t>Less allowances for depreciation and amortization</t>
  </si>
  <si>
    <t>Net electric plant</t>
  </si>
  <si>
    <t>Other plant</t>
  </si>
  <si>
    <t>Less allowances for depreciation, amortization and depletion</t>
  </si>
  <si>
    <t>Net other plant</t>
  </si>
  <si>
    <t>Total property, plant and equipment</t>
  </si>
  <si>
    <t>Investments in other associations</t>
  </si>
  <si>
    <t>Investments in and advances to coal mines</t>
  </si>
  <si>
    <t>Restricted cash and investments</t>
  </si>
  <si>
    <t>Intangible assets, net of accumulated amortization</t>
  </si>
  <si>
    <t>Other noncurrent assets</t>
  </si>
  <si>
    <t>Total other assets and investments</t>
  </si>
  <si>
    <t>Cash and cash equivalents</t>
  </si>
  <si>
    <t>Deposits and advances</t>
  </si>
  <si>
    <t>Accounts receivable—Members</t>
  </si>
  <si>
    <t>Other accounts receivable</t>
  </si>
  <si>
    <t>Coal inventory</t>
  </si>
  <si>
    <t>Materials and supplies</t>
  </si>
  <si>
    <t>Regulatory assets</t>
  </si>
  <si>
    <t>Prepayment—NRECA Retirement Security Plan</t>
  </si>
  <si>
    <t>Member advances</t>
  </si>
  <si>
    <t>Accounts payable</t>
  </si>
  <si>
    <t>Short-term borrowings</t>
  </si>
  <si>
    <t>Accrued expenses</t>
  </si>
  <si>
    <t>Current asset retirement obligations</t>
  </si>
  <si>
    <t>Accrued interest</t>
  </si>
  <si>
    <t>Accrued property taxes</t>
  </si>
  <si>
    <t>Current maturities of long-term debt</t>
  </si>
  <si>
    <t>Regulatory liabilities</t>
  </si>
  <si>
    <t>Deferred income tax liability</t>
  </si>
  <si>
    <t>Asset retirement obligations</t>
  </si>
  <si>
    <t>Total deferred credits and other liabilities</t>
  </si>
  <si>
    <t>Property, plant and equipment</t>
  </si>
  <si>
    <t>Tri-State Balance Sheet</t>
  </si>
  <si>
    <t>Other assets and investments</t>
  </si>
  <si>
    <t>Current assets</t>
  </si>
  <si>
    <t>Total current assets</t>
  </si>
  <si>
    <t>Deferred charges</t>
  </si>
  <si>
    <t>Total deferred charges</t>
  </si>
  <si>
    <t>Current liabilities</t>
  </si>
  <si>
    <t>Total current liabilities</t>
  </si>
  <si>
    <t>Deferred credits and other liabilities</t>
  </si>
  <si>
    <t>Liabilities</t>
  </si>
  <si>
    <t>Accumulated other comprehensive income (loss)</t>
  </si>
  <si>
    <t>Total equity</t>
  </si>
  <si>
    <t>General</t>
  </si>
  <si>
    <t>$</t>
  </si>
  <si>
    <t>Notes and Sources:</t>
  </si>
  <si>
    <t>Generation</t>
  </si>
  <si>
    <t>Net Electric Plant</t>
  </si>
  <si>
    <t>Debt</t>
  </si>
  <si>
    <t>Big Horn Rural Electric</t>
  </si>
  <si>
    <t>Central New Mexico Electric</t>
  </si>
  <si>
    <t>Chimney Rock PPD</t>
  </si>
  <si>
    <t>Columbus Electric</t>
  </si>
  <si>
    <t>Continental Divide Electric</t>
  </si>
  <si>
    <t>Gunnison County Electric</t>
  </si>
  <si>
    <t>High West Energy</t>
  </si>
  <si>
    <t>Jemez Mountains Electric</t>
  </si>
  <si>
    <t>K C Electric Association</t>
  </si>
  <si>
    <t>Midwest Electric</t>
  </si>
  <si>
    <t>Mora San Miguel Electric</t>
  </si>
  <si>
    <t>Mountain Parks Electric</t>
  </si>
  <si>
    <t>Mountain View Electric</t>
  </si>
  <si>
    <t>Northern Rio Arriba Electric</t>
  </si>
  <si>
    <t>Northwest Rural PPD</t>
  </si>
  <si>
    <t>Panhandle REMA</t>
  </si>
  <si>
    <t>Poudre Valley Electric</t>
  </si>
  <si>
    <t>Roosevelt PPD</t>
  </si>
  <si>
    <t>San Isabel Electric</t>
  </si>
  <si>
    <t>Sangre De Cristo Electric</t>
  </si>
  <si>
    <t>Sierra Electric</t>
  </si>
  <si>
    <t>Socorro Electric</t>
  </si>
  <si>
    <t>Southwestern Electric</t>
  </si>
  <si>
    <t>Springer Electric</t>
  </si>
  <si>
    <t>Wheat Belt PPD</t>
  </si>
  <si>
    <t>Wheatland Rural Electric</t>
  </si>
  <si>
    <t>White River Electric</t>
  </si>
  <si>
    <t>Wyrulec Company</t>
  </si>
  <si>
    <t>Member</t>
  </si>
  <si>
    <t>Net Electric Generation Plant</t>
  </si>
  <si>
    <t>Net Electric Transmission Plant</t>
  </si>
  <si>
    <t>Contribution</t>
  </si>
  <si>
    <t>Intangible liabilities</t>
  </si>
  <si>
    <t>Carbon Power &amp; Light</t>
  </si>
  <si>
    <t>Delta-Montrose Electric</t>
  </si>
  <si>
    <t>Empire Electric Assn.</t>
  </si>
  <si>
    <t>Garland Light &amp; Power Co.</t>
  </si>
  <si>
    <t>Highline Electric Assn.</t>
  </si>
  <si>
    <t>La Plata Electric Assn.</t>
  </si>
  <si>
    <t>Niobrara Electric Assn.</t>
  </si>
  <si>
    <t>San Miguel Power Assn.</t>
  </si>
  <si>
    <t>Southeast Colo Pwr Assn.</t>
  </si>
  <si>
    <t>United Power Inc.</t>
  </si>
  <si>
    <t>Y-W Electric Association</t>
  </si>
  <si>
    <t>Other Liabilities</t>
  </si>
  <si>
    <t>Member Advances</t>
  </si>
  <si>
    <t>Adjustment</t>
  </si>
  <si>
    <t>Accounts Payable</t>
  </si>
  <si>
    <t>Accrued Interest</t>
  </si>
  <si>
    <t>Deferred Income Tax Liability</t>
  </si>
  <si>
    <t>Asset Retirement Obligations</t>
  </si>
  <si>
    <t>Accumulated Postretirement Benefit and Postemployment Obligations</t>
  </si>
  <si>
    <t>Explanation</t>
  </si>
  <si>
    <t>Transmission easements</t>
  </si>
  <si>
    <t>Customer deposits</t>
  </si>
  <si>
    <t>Current Liabilities</t>
  </si>
  <si>
    <t>Not generation related</t>
  </si>
  <si>
    <t>Not long-term, as required by Article II, Section 4</t>
  </si>
  <si>
    <t>Accrued Expenses</t>
  </si>
  <si>
    <t>Net Other Long-Term Obligations</t>
  </si>
  <si>
    <t>Transmission Easements</t>
  </si>
  <si>
    <t>Customer Deposits</t>
  </si>
  <si>
    <t>Operating lease liabilities - noncurrent</t>
  </si>
  <si>
    <t>Contract liabilities (unearned revenue) - noncurrent</t>
  </si>
  <si>
    <t>Financial liabilities - reclamation</t>
  </si>
  <si>
    <t>Operating Lease Liabilities - Noncurrent</t>
  </si>
  <si>
    <t>Contract Liabilities (Unearned Revenue) - Noncurrent</t>
  </si>
  <si>
    <t>Financial Liabilities - Reclamation</t>
  </si>
  <si>
    <t>TRI-STATE GENERATION AND TRANSMISSION ASSOCIATION, INC.</t>
  </si>
  <si>
    <t>CONSOLIDATED STATEMENTS OF FINANCIAL POSITION (audited)</t>
  </si>
  <si>
    <t>Accrued Property Taxes</t>
  </si>
  <si>
    <t>Total Other Liabilities for Exit Charge</t>
  </si>
  <si>
    <t>Adjusted</t>
  </si>
  <si>
    <t>Deferred Credits and Retirement Obligations</t>
  </si>
  <si>
    <t>High Plains Power, Inc.</t>
  </si>
  <si>
    <t>Liabilities and Equity</t>
  </si>
  <si>
    <t>%</t>
  </si>
  <si>
    <t>Δ</t>
  </si>
  <si>
    <t>Exits</t>
  </si>
  <si>
    <t>Debt - Non-Springerville</t>
  </si>
  <si>
    <t>Debt - Springerville</t>
  </si>
  <si>
    <t>Long-Term Debt and Other Obligations</t>
  </si>
  <si>
    <t>Remains</t>
  </si>
  <si>
    <t>TOTAL</t>
  </si>
  <si>
    <t>Cash</t>
  </si>
  <si>
    <t>Non-Cash Assets</t>
  </si>
  <si>
    <t>Electric plant held for sale</t>
  </si>
  <si>
    <t>TOTAL ASSETS</t>
  </si>
  <si>
    <t>TOTAL LIABILITIES + EQUITY</t>
  </si>
  <si>
    <t>TOTAL LIABILITIES</t>
  </si>
  <si>
    <t>Accumulated Other Comprehensive Income (Loss)</t>
  </si>
  <si>
    <t>Noncontrolling Interest</t>
  </si>
  <si>
    <t>Springerville Debt</t>
  </si>
  <si>
    <t>Amount Billed</t>
  </si>
  <si>
    <t>Amount Billed (%)</t>
  </si>
  <si>
    <t>Energy (MWh)</t>
  </si>
  <si>
    <t>Kit Carson Electric</t>
  </si>
  <si>
    <t>Morgan County REA</t>
  </si>
  <si>
    <t>Otero County Electric</t>
  </si>
  <si>
    <t>San Luis Valley REA</t>
  </si>
  <si>
    <t>All figures in millions of dollars.</t>
  </si>
  <si>
    <t>MWh</t>
  </si>
  <si>
    <t>Balance</t>
  </si>
  <si>
    <t>12/31/2019</t>
  </si>
  <si>
    <t>12/31/2020</t>
  </si>
  <si>
    <t>Sheet Name</t>
  </si>
  <si>
    <t>Functionality</t>
  </si>
  <si>
    <t>Details</t>
  </si>
  <si>
    <t>-</t>
  </si>
  <si>
    <t>Exiting Members:</t>
  </si>
  <si>
    <t>Membership Withdrawal Reg. Liab. - Cash</t>
  </si>
  <si>
    <t>Membership Withdrawal Reg. Liab. - Pat. Cap.</t>
  </si>
  <si>
    <t>10-K</t>
  </si>
  <si>
    <t>2016</t>
  </si>
  <si>
    <t>2017</t>
  </si>
  <si>
    <t>2018</t>
  </si>
  <si>
    <t>2019</t>
  </si>
  <si>
    <t>2020</t>
  </si>
  <si>
    <t>Unrealized</t>
  </si>
  <si>
    <t>Realized</t>
  </si>
  <si>
    <t>Effective Net Generation Plant</t>
  </si>
  <si>
    <t>3.66% to 8.08% CFC, due through 2028</t>
  </si>
  <si>
    <t>2.63% to 4.43% CoBank, ACB, due through 2042</t>
  </si>
  <si>
    <t>First Mortgage Obligations, Series 2017A, Tranche 1, 3.34%, due through 2029</t>
  </si>
  <si>
    <t>First Mortgage Obligations, Series 2017A, Tranche 2, 3.39%, due through 2029</t>
  </si>
  <si>
    <t>First Mortgage Bonds, Series 2016A, 4.25% due 2046</t>
  </si>
  <si>
    <t>First Mortgage Bonds, Series 2014E-1, 3.70% due 2024</t>
  </si>
  <si>
    <t>First Mortgage Bonds, Series 2014E-2, 4.70% due 2044</t>
  </si>
  <si>
    <t>First Mortgage Bonds, Series 2010A, 6.00% due 2040</t>
  </si>
  <si>
    <t>First Mortgage Obligations, Series 2014B, Tranche 1, 3.90%, due through 2033</t>
  </si>
  <si>
    <t>First Mortgage Obligations, Series 2014B, Tranche 2, 4.30%, due through 2039</t>
  </si>
  <si>
    <t>First Mortgage Obligations, Series 2014B, Tranche 3, 4.45%, due through 2045</t>
  </si>
  <si>
    <t>First Mortgage Obligations, Series 2009C, Tranche 2, 6.31%, due through 2021</t>
  </si>
  <si>
    <t>Variable rate CFC, as determined by CFC, due through 2026</t>
  </si>
  <si>
    <t>Variable rate CFC, LIBOR-based term loan, due through 2049</t>
  </si>
  <si>
    <t>Variable rate CoBank, ACB, LIBOR-based term loans, due through 2044</t>
  </si>
  <si>
    <t>Moffat County, CO, 2.00% term rate through October 2022, Series 2009, due 2036</t>
  </si>
  <si>
    <t>Series B, 7.14%, due through 2033</t>
  </si>
  <si>
    <t>Total long-term debt</t>
  </si>
  <si>
    <t>Less debt issuance costs</t>
  </si>
  <si>
    <t>Less debt discounts</t>
  </si>
  <si>
    <t>Plus debt premiums</t>
  </si>
  <si>
    <t>Total debt adjusted for discounts, premiums and debt issuance costs</t>
  </si>
  <si>
    <t>Less current maturities</t>
  </si>
  <si>
    <t>Year</t>
  </si>
  <si>
    <t>Adj. Tri-State</t>
  </si>
  <si>
    <t>Retired Generation Plant (Nucla and Escalante)</t>
  </si>
  <si>
    <t xml:space="preserve"> </t>
  </si>
  <si>
    <t>Springerville - Tri-State (MW)</t>
  </si>
  <si>
    <t>Springerville - Salt River Project (MW)</t>
  </si>
  <si>
    <t>Springerville - Total (MW)</t>
  </si>
  <si>
    <t>Springerville Adjustment for Salt River Project Share</t>
  </si>
  <si>
    <t>Total other deferred credits and other liabilities</t>
  </si>
  <si>
    <t>Patronage Capital</t>
  </si>
  <si>
    <t>Post-Exit Patronage Capital Amount</t>
  </si>
  <si>
    <t>Pre-Exit Patronage Capital Share</t>
  </si>
  <si>
    <t>Exit Decision</t>
  </si>
  <si>
    <t>DMEA</t>
  </si>
  <si>
    <t>Exit Year</t>
  </si>
  <si>
    <t>12/31/2018</t>
  </si>
  <si>
    <t>12/31/2017</t>
  </si>
  <si>
    <t>12/31/2016</t>
  </si>
  <si>
    <t>12/31/2015</t>
  </si>
  <si>
    <t>12/31/2014</t>
  </si>
  <si>
    <t>Balance (%)</t>
  </si>
  <si>
    <t>0 | 1</t>
  </si>
  <si>
    <t>Exiting Members (Count):</t>
  </si>
  <si>
    <t>$M</t>
  </si>
  <si>
    <t>Cash Exit Fee Used for Debt Repayment:</t>
  </si>
  <si>
    <t>Cash Exit Fee Used for Debt Repayment</t>
  </si>
  <si>
    <t>Base Exit Fee Obligation (Pre-Adj.)</t>
  </si>
  <si>
    <t>Base Exit Fee Obligation (Post-Adj.)</t>
  </si>
  <si>
    <t>Sample Exit Fees by Exit Round</t>
  </si>
  <si>
    <t>Exit Fee</t>
  </si>
  <si>
    <t>Debt Prior to Exit Fee Usage</t>
  </si>
  <si>
    <t>Cash Exit Fee Usage</t>
  </si>
  <si>
    <t>Base Exit Fee Obligation</t>
  </si>
  <si>
    <t>Base Exit Fee Obligation - Post-Adjustments</t>
  </si>
  <si>
    <t>Exit Fee - Debt &amp; Other Obl.</t>
  </si>
  <si>
    <t>Exit Fee - Patronage Capital</t>
  </si>
  <si>
    <t>Exit Fee - Cash Payment</t>
  </si>
  <si>
    <t>Select any Tri-State member's Balance Sheet Approach exit fee.</t>
  </si>
  <si>
    <t>Select a Member:</t>
  </si>
  <si>
    <t>Balance Sheet</t>
  </si>
  <si>
    <t>Adjustments</t>
  </si>
  <si>
    <t>Eastern Inter.</t>
  </si>
  <si>
    <t>Beginning Members</t>
  </si>
  <si>
    <t>Ending Members</t>
  </si>
  <si>
    <t>Exit Sequencing Round</t>
  </si>
  <si>
    <t>Pre-Exit Patronage Capital</t>
  </si>
  <si>
    <t>This illustrative example assumes Tri-State uses cash exit fees to repay debt.</t>
  </si>
  <si>
    <t>Base Exit Fee Obligation - Pre-Adjustments</t>
  </si>
  <si>
    <t>Exit Sequencing (42 Rounds)</t>
  </si>
  <si>
    <t>Membership Withdrawal Regulatory Liabilities</t>
  </si>
  <si>
    <t>End R1</t>
  </si>
  <si>
    <t>End R2</t>
  </si>
  <si>
    <t>End R3</t>
  </si>
  <si>
    <t>Begin R1</t>
  </si>
  <si>
    <t>Effective Net Generation and Transmission Plant</t>
  </si>
  <si>
    <t>Consolidated Debt, Excluding Springerville Debt</t>
  </si>
  <si>
    <t>Interest Rate Swap</t>
  </si>
  <si>
    <t>Def. Rev.</t>
  </si>
  <si>
    <t>Memb. With.</t>
  </si>
  <si>
    <t>Mortgage Notes Payable</t>
  </si>
  <si>
    <t>Pollution Control Revenue Bonds</t>
  </si>
  <si>
    <t>Springerville Certificates</t>
  </si>
  <si>
    <t>Exhibit</t>
  </si>
  <si>
    <t>(-) Membership Withdrawal Reg. Liab. - Existing</t>
  </si>
  <si>
    <t>(-) Cash Exit Fee Used for Debt Repayment</t>
  </si>
  <si>
    <t>(-) Membership Withdrawal Reg. Liab. - Cash</t>
  </si>
  <si>
    <t>(-) Membership Withdrawal Reg. Liab. - Pat. Cap.</t>
  </si>
  <si>
    <t>(-) Patronage Capital</t>
  </si>
  <si>
    <t>Cash Exit Fee</t>
  </si>
  <si>
    <t>Balance Sheet Approach - Illustrative Sequencing by Exit Round</t>
  </si>
  <si>
    <t>Balance Sheet Approach</t>
  </si>
  <si>
    <t>(-) Eastern Interconnection</t>
  </si>
  <si>
    <t>Western Interconnection</t>
  </si>
  <si>
    <t>Westerm Interconnection</t>
  </si>
  <si>
    <t>Pre-Exit Debt-and-Other-Obligations Allocator Based on Patronage Capital (Western Interconnection Only)</t>
  </si>
  <si>
    <t>Eastern Interconnection</t>
  </si>
  <si>
    <t>Interconnection</t>
  </si>
  <si>
    <t>TBD</t>
  </si>
  <si>
    <t>Plant in service</t>
  </si>
  <si>
    <t>Accumulated depreciation</t>
  </si>
  <si>
    <t>Net book value</t>
  </si>
  <si>
    <t>Post-Exit Patronage Capital Share</t>
  </si>
  <si>
    <t>Users may use the dropdown to toggle between different Tri-State members' exit fees, based on the Balance Sheet Approach, which allocates the exit fee based on patronage capital.</t>
  </si>
  <si>
    <t>This supporting exhibit calculates the share of Tri-State's debt attributable to generation used in the Balance Sheet Approach.</t>
  </si>
  <si>
    <t>This supporting exhibit calculates the "other obligations" used in the Balance Sheet Approach.  It includes Tri-State CFO Patrick Bridges' corresponding calculations.</t>
  </si>
  <si>
    <t>PPA Buyout</t>
  </si>
  <si>
    <t>Benchmarking to DMEA Settlement</t>
  </si>
  <si>
    <t>Exit Fee Consideration, Excluding Asset Transfer</t>
  </si>
  <si>
    <t>Exit Fee Consideration, Including Asset Transfer</t>
  </si>
  <si>
    <t>Asset Transfer</t>
  </si>
  <si>
    <t>Pre-Asset Transfer Exit Fee / Patronage Capital</t>
  </si>
  <si>
    <t>Implied United Power Exit Fee</t>
  </si>
  <si>
    <t>This exhibit reflects the first 3 rounds of the scenario designed on the more detailed "Sequencing Analysis" sheet.  At a summary level, the exhibit displays (1) the impact of exits on Tri-State's balance sheet, (2) the base exit fee obligation (before member-specific allocation), and (3) sample member-specific exit fees by round.</t>
  </si>
  <si>
    <t>For Exit Fee</t>
  </si>
  <si>
    <r>
      <rPr>
        <i/>
        <sz val="10"/>
        <color theme="1"/>
        <rFont val="Times New Roman"/>
        <family val="1"/>
      </rPr>
      <t>Transmission Association, Inc.</t>
    </r>
    <r>
      <rPr>
        <sz val="10"/>
        <color theme="1"/>
        <rFont val="Times New Roman"/>
        <family val="1"/>
      </rPr>
      <t xml:space="preserve"> Press Release, 10 April 2020.</t>
    </r>
  </si>
  <si>
    <t>Springerville</t>
  </si>
  <si>
    <t>Unit 3</t>
  </si>
  <si>
    <t>Effective Plant</t>
  </si>
  <si>
    <t>This supporting exhibit calculates an adjustment to Tri-State's Springerville debt, taking into account Salt River Project's portion of Springerville Unit 3.</t>
  </si>
  <si>
    <t>This exhibit compares the Balance Sheet Approach results to the prior DMEA exit fee.</t>
  </si>
  <si>
    <t>Generation Share of Plant</t>
  </si>
  <si>
    <t>Member Exit Fee Sequencing Summary</t>
  </si>
  <si>
    <t>Member Exit Fee Calculation</t>
  </si>
  <si>
    <t>OATT deposits</t>
  </si>
  <si>
    <t>2021</t>
  </si>
  <si>
    <t>DECEMBER 31, 2021</t>
  </si>
  <si>
    <t>12/31/2021</t>
  </si>
  <si>
    <t>UP-0120 at 60 (Tri-State 2021 10-K, page 54).  Includes long-term debt, current maturities of long-term debt, and short-term debt.</t>
  </si>
  <si>
    <t>UP-0120 at 74 (Tri-State 2021 10-K, page 68).</t>
  </si>
  <si>
    <t>UP-0120 at 67 (Tri-State 2021 10-K, page 61).</t>
  </si>
  <si>
    <t xml:space="preserve">UP-0120 at 71 (Tri-State 2021 10-K, page 65). </t>
  </si>
  <si>
    <t xml:space="preserve">UP-0120 at 67 (Tri-State 2021 10-K, page 61). </t>
  </si>
  <si>
    <t xml:space="preserve">UP-0120 at 41 (Tri-State 2021 10-K, page 35). </t>
  </si>
  <si>
    <t xml:space="preserve">UP-0120 at 60 (Tri-State 2021 10-K, page 54). </t>
  </si>
  <si>
    <t xml:space="preserve">UP-0120 at 70 (Tri-State 2021 10-K, page 64). </t>
  </si>
  <si>
    <r>
      <t xml:space="preserve">UP-0094, "Tri-State, DMEA enter into membership withdrawal agreement," </t>
    </r>
    <r>
      <rPr>
        <i/>
        <sz val="10"/>
        <color theme="1"/>
        <rFont val="Times New Roman"/>
        <family val="1"/>
      </rPr>
      <t xml:space="preserve">Tri-State Generation and </t>
    </r>
  </si>
  <si>
    <t>Source: UP-0120, Tri-State 2021 10-K</t>
  </si>
  <si>
    <r>
      <rPr>
        <i/>
        <sz val="11"/>
        <rFont val="Times New Roman"/>
        <family val="1"/>
      </rPr>
      <t>See:</t>
    </r>
    <r>
      <rPr>
        <i/>
        <sz val="11"/>
        <color theme="10"/>
        <rFont val="Times New Roman"/>
        <family val="1"/>
      </rPr>
      <t xml:space="preserve"> </t>
    </r>
    <r>
      <rPr>
        <u/>
        <sz val="11"/>
        <color theme="10"/>
        <rFont val="Times New Roman"/>
        <family val="1"/>
      </rPr>
      <t>https://tristate.coop/highline-electric-association-supports-members-during-february-2021-cold-weather</t>
    </r>
  </si>
  <si>
    <t>TGT-0141, Sheet "WP-4 PatCap Balances," adjusted to exclude Eastern Interconnection members.</t>
  </si>
  <si>
    <t xml:space="preserve">2021 SEC </t>
  </si>
  <si>
    <t>Audited 10-K</t>
  </si>
  <si>
    <t>1, 2</t>
  </si>
  <si>
    <r>
      <t>Tri-State 12/31/2021 Condensed Balance Sheet</t>
    </r>
    <r>
      <rPr>
        <vertAlign val="superscript"/>
        <sz val="10"/>
        <color theme="1"/>
        <rFont val="Times New Roman"/>
        <family val="1"/>
      </rPr>
      <t>1</t>
    </r>
  </si>
  <si>
    <t>UP-0120 at 60 (Tri-State 2021 10-K, page 54).</t>
  </si>
  <si>
    <t>Design a sequenced exit scenario (up to 42 "rounds"), based on Tri-State's December 31, 2021 10-K balance sheet.</t>
  </si>
  <si>
    <t>Tri-State 12/31/2021 Condensed Balance Sheet - Pre-Exit</t>
  </si>
  <si>
    <t>Tri-State 12/31/2021 Condensed Balance Sheet - Δ Attributable to Exit Fee</t>
  </si>
  <si>
    <t>Tri-State 12/31/2021 Condensed Balance Sheet - Post-Exit</t>
  </si>
  <si>
    <r>
      <rPr>
        <i/>
        <sz val="10"/>
        <color theme="1"/>
        <rFont val="Times New Roman"/>
        <family val="1"/>
      </rPr>
      <t>Pro Rata</t>
    </r>
    <r>
      <rPr>
        <sz val="10"/>
        <color theme="1"/>
        <rFont val="Times New Roman"/>
        <family val="1"/>
      </rPr>
      <t xml:space="preserve"> Share (Excludes Eastern Interconnect)</t>
    </r>
  </si>
  <si>
    <t>(+) Patronage Capital</t>
  </si>
  <si>
    <t>Total Exit Fee Consideration (Excluding PPAs)</t>
  </si>
  <si>
    <t>Revised</t>
  </si>
  <si>
    <t>Eastern</t>
  </si>
  <si>
    <t>UP-0021</t>
  </si>
  <si>
    <t>To design an exit scenario, select whether a given Tri-State member exits or remains in Rows 109-150.  To accommodate all sequencing scenarios, the worksheet has up to 42 potential "rounds".  Based on the designed scenario, the worksheet calculates the exit fees and illustrative impact to Tri-State's balance.
In Row 78, the user can also optionally select the proportion of cash exit fee to be used toward making debt principal repayments.  Such changes affect Tri-State's balance sheet, but do not affect future exit fees.</t>
  </si>
  <si>
    <t>Note: Tri-State’s Exhibits TGT-0035, TGT-0141, and TGT-0142 incorporate an error in the attribution of patronage capital to members High West and Highline Electric.  This error is evident from the discrepancy</t>
  </si>
  <si>
    <t xml:space="preserve">between the values presented in TGT-0020 ($38 million for Highline and $22 million for High West).  TGT-0035 and TGT-0142 switch these amounts for these two members and erroneously attribute $22 million </t>
  </si>
  <si>
    <t xml:space="preserve">and $22 million for High West.  </t>
  </si>
  <si>
    <t xml:space="preserve">to Highline and $38 million to High West.  Appendices A and B correct this error by using the final patronage capital balances allocated by Tri-State to its members at year-end 2021, which is $38 million for Highline </t>
  </si>
  <si>
    <r>
      <t xml:space="preserve">See: </t>
    </r>
    <r>
      <rPr>
        <sz val="11"/>
        <color theme="1"/>
        <rFont val="Times New Roman"/>
        <family val="1"/>
      </rPr>
      <t>Exhibit No. TGT-0069, Page 29 of 34</t>
    </r>
  </si>
  <si>
    <t xml:space="preserve">TGT-0141, Sheet "WP-4 PatCap Balances."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</si>
</sst>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_);\(0\)"/>
    <numFmt numFmtId="166" formatCode="0.0%;\(0.0%\);&quot;&quot;"/>
    <numFmt numFmtId="167" formatCode="0.0%;\(0.0%\);&quot;-&quot;"/>
    <numFmt numFmtId="168" formatCode="#,##0.0%;\(#,##0.0%\);&quot;-&quot;"/>
    <numFmt numFmtId="169" formatCode="0.00%;\(0.00%\);&quot;-&quot;"/>
    <numFmt numFmtId="170" formatCode="_(* #,##0,_);_(* \(#,##0,\);_(* &quot;-&quot;_);_(@_)"/>
    <numFmt numFmtId="171" formatCode="0%;\(0%\);&quot;-&quot;"/>
    <numFmt numFmtId="172" formatCode="_(* #,##0.00\x_);_(* \(#,##0.00\x\);_(* &quot;-&quot;_);_(@_)"/>
    <numFmt numFmtId="173" formatCode="_(* #,##0.0_);_(* \(#,##0.0\);_(* &quot;-&quot;?_);_(@_)"/>
  </numFmts>
  <fonts count="53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name val="Calibri"/>
      <family val="2"/>
    </font>
    <font>
      <b/>
      <sz val="13"/>
      <name val="Times New Roman"/>
      <family val="1"/>
    </font>
    <font>
      <b/>
      <sz val="12"/>
      <color theme="1"/>
      <name val="Times New Roman"/>
      <family val="1"/>
    </font>
    <font>
      <b/>
      <sz val="10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u/>
      <sz val="10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0"/>
      <color theme="0"/>
      <name val="Times New Roman"/>
      <family val="1"/>
    </font>
    <font>
      <sz val="1"/>
      <color indexed="9"/>
      <name val="Symbol"/>
      <family val="1"/>
      <charset val="2"/>
    </font>
    <font>
      <sz val="11"/>
      <name val="Times New Roman"/>
      <family val="1"/>
    </font>
    <font>
      <i/>
      <sz val="10"/>
      <name val="Times New Roman"/>
      <family val="1"/>
    </font>
    <font>
      <b/>
      <vertAlign val="superscript"/>
      <sz val="10"/>
      <color theme="1"/>
      <name val="Times New Roman"/>
      <family val="1"/>
    </font>
    <font>
      <sz val="10"/>
      <color theme="0" tint="-0.14999847407452621"/>
      <name val="Times New Roman"/>
      <family val="1"/>
    </font>
    <font>
      <sz val="11"/>
      <color theme="0"/>
      <name val="Calibri"/>
      <family val="2"/>
      <scheme val="minor"/>
    </font>
    <font>
      <sz val="11"/>
      <color theme="3" tint="0.14993743705557422"/>
      <name val="Calibri"/>
      <family val="2"/>
      <scheme val="minor"/>
    </font>
    <font>
      <b/>
      <sz val="26"/>
      <color theme="3" tint="0.14996795556505021"/>
      <name val="Calibri Light"/>
      <family val="2"/>
      <scheme val="major"/>
    </font>
    <font>
      <sz val="11"/>
      <color theme="3"/>
      <name val="Calibri Light"/>
      <family val="2"/>
      <scheme val="major"/>
    </font>
    <font>
      <sz val="16"/>
      <color theme="4" tint="-0.499984740745262"/>
      <name val="Calibri Light"/>
      <family val="2"/>
      <scheme val="major"/>
    </font>
    <font>
      <sz val="11"/>
      <color theme="0"/>
      <name val="Calibri Light"/>
      <family val="2"/>
      <scheme val="major"/>
    </font>
    <font>
      <sz val="11"/>
      <color rgb="FFC00000"/>
      <name val="Times New Roman"/>
      <family val="1"/>
    </font>
    <font>
      <b/>
      <sz val="10"/>
      <color theme="0"/>
      <name val="Times New Roman"/>
      <family val="1"/>
    </font>
    <font>
      <b/>
      <u val="singleAccounting"/>
      <sz val="10"/>
      <color theme="1"/>
      <name val="Times New Roman"/>
      <family val="1"/>
    </font>
    <font>
      <b/>
      <u/>
      <sz val="10"/>
      <color theme="1"/>
      <name val="Times New Roman"/>
      <family val="1"/>
    </font>
    <font>
      <sz val="10"/>
      <color theme="0" tint="-0.34998626667073579"/>
      <name val="Times New Roman"/>
      <family val="1"/>
    </font>
    <font>
      <u val="singleAccounting"/>
      <sz val="10"/>
      <color theme="1"/>
      <name val="Times New Roman"/>
      <family val="1"/>
    </font>
    <font>
      <u/>
      <sz val="10"/>
      <name val="Times New Roman"/>
      <family val="1"/>
    </font>
    <font>
      <b/>
      <u/>
      <sz val="11"/>
      <color theme="1"/>
      <name val="Times New Roman"/>
      <family val="1"/>
    </font>
    <font>
      <sz val="11"/>
      <color theme="1"/>
      <name val="Times New Roman"/>
      <family val="1"/>
    </font>
    <font>
      <b/>
      <i/>
      <u/>
      <sz val="11"/>
      <color theme="1"/>
      <name val="Times New Roman"/>
      <family val="1"/>
    </font>
    <font>
      <u/>
      <sz val="11"/>
      <color theme="1"/>
      <name val="Times New Roman"/>
      <family val="1"/>
    </font>
    <font>
      <i/>
      <sz val="11"/>
      <color theme="1"/>
      <name val="Times New Roman"/>
      <family val="1"/>
    </font>
    <font>
      <u val="singleAccounting"/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u val="singleAccounting"/>
      <sz val="11"/>
      <color theme="1"/>
      <name val="Times New Roman"/>
      <family val="1"/>
    </font>
    <font>
      <i/>
      <sz val="9"/>
      <color theme="1"/>
      <name val="Times New Roman"/>
      <family val="1"/>
    </font>
    <font>
      <sz val="11"/>
      <color theme="0" tint="-0.14999847407452621"/>
      <name val="Times New Roman"/>
      <family val="1"/>
    </font>
    <font>
      <u/>
      <sz val="11"/>
      <color theme="10"/>
      <name val="Calibri"/>
      <family val="2"/>
      <scheme val="minor"/>
    </font>
    <font>
      <u/>
      <sz val="11"/>
      <color theme="10"/>
      <name val="Times New Roman"/>
      <family val="1"/>
    </font>
    <font>
      <i/>
      <sz val="11"/>
      <name val="Times New Roman"/>
      <family val="1"/>
    </font>
    <font>
      <i/>
      <sz val="11"/>
      <color theme="10"/>
      <name val="Times New Roman"/>
      <family val="1"/>
    </font>
    <font>
      <vertAlign val="superscript"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-0.49998474074526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medium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4">
    <xf numFmtId="0" fontId="0" fillId="0" borderId="0"/>
    <xf numFmtId="0" fontId="5" fillId="0" borderId="0"/>
    <xf numFmtId="0" fontId="6" fillId="0" borderId="0"/>
    <xf numFmtId="0" fontId="7" fillId="0" borderId="0"/>
    <xf numFmtId="0" fontId="10" fillId="0" borderId="0"/>
    <xf numFmtId="0" fontId="14" fillId="0" borderId="0"/>
    <xf numFmtId="0" fontId="20" fillId="0" borderId="0" applyAlignment="0"/>
    <xf numFmtId="0" fontId="4" fillId="0" borderId="0"/>
    <xf numFmtId="0" fontId="3" fillId="0" borderId="0"/>
    <xf numFmtId="0" fontId="26" fillId="0" borderId="0">
      <alignment vertical="center"/>
    </xf>
    <xf numFmtId="0" fontId="27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5" fillId="0" borderId="0" applyNumberFormat="0" applyFill="0" applyBorder="0">
      <alignment horizontal="center"/>
    </xf>
    <xf numFmtId="0" fontId="29" fillId="0" borderId="0" applyNumberFormat="0" applyFill="0" applyBorder="0" applyProtection="0">
      <alignment horizontal="left" vertical="top"/>
    </xf>
    <xf numFmtId="0" fontId="30" fillId="3" borderId="0" applyNumberFormat="0" applyProtection="0">
      <alignment horizontal="left" vertical="center" indent="1"/>
    </xf>
    <xf numFmtId="0" fontId="26" fillId="0" borderId="0">
      <alignment horizontal="left" vertical="center" wrapText="1" indent="1"/>
    </xf>
    <xf numFmtId="0" fontId="2" fillId="0" borderId="0"/>
    <xf numFmtId="0" fontId="1" fillId="0" borderId="0"/>
    <xf numFmtId="0" fontId="6" fillId="0" borderId="0"/>
    <xf numFmtId="0" fontId="6" fillId="0" borderId="11" applyNumberFormat="0" applyFont="0">
      <alignment horizontal="center" vertical="center"/>
    </xf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1" fillId="0" borderId="0"/>
  </cellStyleXfs>
  <cellXfs count="239">
    <xf numFmtId="0" fontId="0" fillId="0" borderId="0" xfId="0"/>
    <xf numFmtId="0" fontId="8" fillId="0" borderId="0" xfId="3" applyFont="1" applyAlignment="1">
      <alignment vertical="center"/>
    </xf>
    <xf numFmtId="0" fontId="9" fillId="0" borderId="0" xfId="3" applyFont="1" applyAlignment="1">
      <alignment horizontal="centerContinuous" vertical="center"/>
    </xf>
    <xf numFmtId="0" fontId="12" fillId="0" borderId="0" xfId="3" applyFont="1" applyAlignment="1">
      <alignment horizontal="center" vertical="center"/>
    </xf>
    <xf numFmtId="0" fontId="13" fillId="0" borderId="1" xfId="4" applyFont="1" applyBorder="1" applyAlignment="1">
      <alignment horizontal="centerContinuous" vertical="center"/>
    </xf>
    <xf numFmtId="0" fontId="8" fillId="0" borderId="0" xfId="3" applyFont="1" applyAlignment="1">
      <alignment horizontal="centerContinuous" vertical="center"/>
    </xf>
    <xf numFmtId="165" fontId="9" fillId="0" borderId="0" xfId="3" applyNumberFormat="1" applyFont="1" applyAlignment="1">
      <alignment horizontal="centerContinuous" vertical="center"/>
    </xf>
    <xf numFmtId="0" fontId="15" fillId="0" borderId="0" xfId="5" applyNumberFormat="1" applyFont="1" applyAlignment="1">
      <alignment horizontal="left" vertical="center"/>
    </xf>
    <xf numFmtId="0" fontId="9" fillId="0" borderId="0" xfId="3" applyFont="1" applyAlignment="1">
      <alignment vertical="center"/>
    </xf>
    <xf numFmtId="0" fontId="9" fillId="0" borderId="3" xfId="3" applyFont="1" applyBorder="1" applyAlignment="1">
      <alignment vertical="center"/>
    </xf>
    <xf numFmtId="0" fontId="11" fillId="0" borderId="0" xfId="4" applyFont="1" applyAlignment="1">
      <alignment horizontal="centerContinuous" vertical="center"/>
    </xf>
    <xf numFmtId="0" fontId="15" fillId="0" borderId="0" xfId="5" applyNumberFormat="1" applyFont="1" applyAlignment="1">
      <alignment vertical="center"/>
    </xf>
    <xf numFmtId="0" fontId="8" fillId="0" borderId="2" xfId="3" applyFont="1" applyBorder="1" applyAlignment="1">
      <alignment vertical="center"/>
    </xf>
    <xf numFmtId="0" fontId="8" fillId="0" borderId="0" xfId="3" applyFont="1" applyBorder="1" applyAlignment="1">
      <alignment vertical="center"/>
    </xf>
    <xf numFmtId="0" fontId="9" fillId="0" borderId="0" xfId="3" applyFont="1" applyBorder="1" applyAlignment="1">
      <alignment horizontal="centerContinuous" vertical="center"/>
    </xf>
    <xf numFmtId="0" fontId="13" fillId="0" borderId="0" xfId="4" applyFont="1" applyBorder="1" applyAlignment="1">
      <alignment horizontal="centerContinuous" vertical="center"/>
    </xf>
    <xf numFmtId="0" fontId="12" fillId="0" borderId="0" xfId="3" applyFont="1" applyBorder="1" applyAlignment="1">
      <alignment horizontal="center" vertical="center"/>
    </xf>
    <xf numFmtId="0" fontId="9" fillId="0" borderId="4" xfId="3" applyFont="1" applyBorder="1" applyAlignment="1">
      <alignment vertical="center"/>
    </xf>
    <xf numFmtId="0" fontId="8" fillId="0" borderId="5" xfId="3" applyFont="1" applyBorder="1" applyAlignment="1">
      <alignment vertical="center"/>
    </xf>
    <xf numFmtId="166" fontId="8" fillId="0" borderId="0" xfId="3" applyNumberFormat="1" applyFont="1" applyAlignment="1">
      <alignment horizontal="centerContinuous" vertical="center"/>
    </xf>
    <xf numFmtId="41" fontId="8" fillId="0" borderId="0" xfId="3" applyNumberFormat="1" applyFont="1" applyAlignment="1">
      <alignment vertical="center"/>
    </xf>
    <xf numFmtId="43" fontId="8" fillId="0" borderId="0" xfId="3" applyNumberFormat="1" applyFont="1" applyAlignment="1">
      <alignment vertical="center"/>
    </xf>
    <xf numFmtId="41" fontId="8" fillId="0" borderId="0" xfId="3" applyNumberFormat="1" applyFont="1" applyBorder="1" applyAlignment="1">
      <alignment vertical="center"/>
    </xf>
    <xf numFmtId="0" fontId="17" fillId="0" borderId="0" xfId="3" applyFont="1" applyBorder="1" applyAlignment="1">
      <alignment horizontal="left" vertical="center"/>
    </xf>
    <xf numFmtId="166" fontId="9" fillId="0" borderId="6" xfId="3" applyNumberFormat="1" applyFont="1" applyBorder="1" applyAlignment="1">
      <alignment horizontal="centerContinuous" vertical="center"/>
    </xf>
    <xf numFmtId="0" fontId="18" fillId="0" borderId="0" xfId="3" applyFont="1" applyAlignment="1">
      <alignment vertical="center"/>
    </xf>
    <xf numFmtId="0" fontId="8" fillId="0" borderId="0" xfId="3" applyFont="1" applyAlignment="1">
      <alignment horizontal="right" vertical="center"/>
    </xf>
    <xf numFmtId="41" fontId="15" fillId="0" borderId="0" xfId="3" applyNumberFormat="1" applyFont="1" applyFill="1" applyAlignment="1">
      <alignment vertical="center"/>
    </xf>
    <xf numFmtId="0" fontId="15" fillId="0" borderId="0" xfId="4" applyFont="1" applyAlignment="1">
      <alignment vertical="center"/>
    </xf>
    <xf numFmtId="0" fontId="15" fillId="0" borderId="0" xfId="5" applyNumberFormat="1" applyFont="1" applyAlignment="1">
      <alignment horizontal="left" vertical="center" indent="1"/>
    </xf>
    <xf numFmtId="0" fontId="15" fillId="0" borderId="0" xfId="5" applyNumberFormat="1" applyFont="1" applyFill="1" applyAlignment="1">
      <alignment horizontal="left" vertical="center"/>
    </xf>
    <xf numFmtId="165" fontId="9" fillId="0" borderId="0" xfId="3" applyNumberFormat="1" applyFont="1" applyFill="1" applyAlignment="1">
      <alignment horizontal="centerContinuous" vertical="center"/>
    </xf>
    <xf numFmtId="0" fontId="8" fillId="0" borderId="0" xfId="3" applyFont="1" applyFill="1" applyAlignment="1">
      <alignment vertical="center"/>
    </xf>
    <xf numFmtId="0" fontId="16" fillId="0" borderId="0" xfId="3" applyFont="1" applyFill="1" applyAlignment="1">
      <alignment vertical="center"/>
    </xf>
    <xf numFmtId="0" fontId="15" fillId="0" borderId="0" xfId="5" applyNumberFormat="1" applyFont="1" applyFill="1" applyAlignment="1">
      <alignment vertical="center"/>
    </xf>
    <xf numFmtId="0" fontId="17" fillId="0" borderId="0" xfId="3" applyFont="1" applyFill="1" applyBorder="1" applyAlignment="1">
      <alignment horizontal="left" vertical="center"/>
    </xf>
    <xf numFmtId="0" fontId="8" fillId="0" borderId="0" xfId="3" applyFont="1" applyFill="1" applyBorder="1" applyAlignment="1">
      <alignment vertical="center"/>
    </xf>
    <xf numFmtId="0" fontId="8" fillId="0" borderId="2" xfId="3" applyFont="1" applyFill="1" applyBorder="1" applyAlignment="1">
      <alignment vertical="center"/>
    </xf>
    <xf numFmtId="0" fontId="15" fillId="0" borderId="0" xfId="4" applyFont="1" applyFill="1" applyAlignment="1">
      <alignment vertical="center"/>
    </xf>
    <xf numFmtId="41" fontId="8" fillId="0" borderId="0" xfId="3" applyNumberFormat="1" applyFont="1" applyFill="1" applyBorder="1" applyAlignment="1">
      <alignment vertical="center"/>
    </xf>
    <xf numFmtId="0" fontId="17" fillId="0" borderId="2" xfId="3" applyFont="1" applyFill="1" applyBorder="1" applyAlignment="1">
      <alignment horizontal="left" vertical="center"/>
    </xf>
    <xf numFmtId="0" fontId="9" fillId="0" borderId="0" xfId="3" applyFont="1" applyFill="1" applyAlignment="1">
      <alignment horizontal="centerContinuous" vertical="center"/>
    </xf>
    <xf numFmtId="0" fontId="8" fillId="0" borderId="0" xfId="3" applyFont="1" applyFill="1" applyAlignment="1">
      <alignment horizontal="centerContinuous" vertical="center"/>
    </xf>
    <xf numFmtId="0" fontId="21" fillId="0" borderId="0" xfId="4" applyFont="1" applyAlignment="1">
      <alignment vertical="center"/>
    </xf>
    <xf numFmtId="0" fontId="15" fillId="0" borderId="0" xfId="5" applyFont="1" applyFill="1" applyAlignment="1">
      <alignment horizontal="left" vertical="center"/>
    </xf>
    <xf numFmtId="0" fontId="17" fillId="0" borderId="0" xfId="3" applyFont="1" applyFill="1" applyAlignment="1">
      <alignment horizontal="left" vertical="center"/>
    </xf>
    <xf numFmtId="0" fontId="15" fillId="0" borderId="0" xfId="5" applyFont="1" applyFill="1" applyAlignment="1">
      <alignment horizontal="left" vertical="center" indent="1"/>
    </xf>
    <xf numFmtId="0" fontId="21" fillId="0" borderId="0" xfId="8" applyFont="1" applyAlignment="1">
      <alignment vertical="center"/>
    </xf>
    <xf numFmtId="0" fontId="15" fillId="0" borderId="0" xfId="8" applyFont="1" applyAlignment="1">
      <alignment vertical="center"/>
    </xf>
    <xf numFmtId="0" fontId="15" fillId="0" borderId="0" xfId="8" applyFont="1" applyFill="1" applyAlignment="1">
      <alignment vertical="center"/>
    </xf>
    <xf numFmtId="0" fontId="11" fillId="0" borderId="0" xfId="8" applyFont="1" applyFill="1" applyAlignment="1">
      <alignment horizontal="centerContinuous" vertical="center"/>
    </xf>
    <xf numFmtId="0" fontId="13" fillId="0" borderId="1" xfId="8" quotePrefix="1" applyFont="1" applyFill="1" applyBorder="1" applyAlignment="1">
      <alignment horizontal="centerContinuous" vertical="center"/>
    </xf>
    <xf numFmtId="0" fontId="22" fillId="0" borderId="0" xfId="5" applyFont="1" applyFill="1" applyAlignment="1">
      <alignment horizontal="left" vertical="center"/>
    </xf>
    <xf numFmtId="0" fontId="13" fillId="0" borderId="0" xfId="5" applyFont="1" applyFill="1" applyAlignment="1">
      <alignment horizontal="left" vertical="center"/>
    </xf>
    <xf numFmtId="0" fontId="9" fillId="0" borderId="0" xfId="3" applyFont="1" applyFill="1" applyAlignment="1">
      <alignment vertical="center"/>
    </xf>
    <xf numFmtId="0" fontId="23" fillId="0" borderId="0" xfId="3" applyFont="1" applyFill="1" applyAlignment="1">
      <alignment horizontal="left" vertical="center"/>
    </xf>
    <xf numFmtId="0" fontId="13" fillId="0" borderId="0" xfId="8" applyFont="1" applyFill="1" applyAlignment="1">
      <alignment vertical="center"/>
    </xf>
    <xf numFmtId="0" fontId="15" fillId="0" borderId="0" xfId="5" applyFont="1" applyFill="1" applyAlignment="1">
      <alignment vertical="center"/>
    </xf>
    <xf numFmtId="0" fontId="13" fillId="0" borderId="0" xfId="5" applyFont="1" applyFill="1" applyAlignment="1">
      <alignment vertical="center"/>
    </xf>
    <xf numFmtId="168" fontId="15" fillId="0" borderId="0" xfId="3" applyNumberFormat="1" applyFont="1" applyFill="1" applyAlignment="1">
      <alignment vertical="center"/>
    </xf>
    <xf numFmtId="168" fontId="19" fillId="0" borderId="0" xfId="3" applyNumberFormat="1" applyFont="1" applyFill="1" applyAlignment="1">
      <alignment vertical="center"/>
    </xf>
    <xf numFmtId="167" fontId="15" fillId="0" borderId="0" xfId="3" applyNumberFormat="1" applyFont="1" applyFill="1" applyAlignment="1">
      <alignment vertical="center"/>
    </xf>
    <xf numFmtId="0" fontId="9" fillId="2" borderId="7" xfId="3" applyFont="1" applyFill="1" applyBorder="1" applyAlignment="1">
      <alignment vertical="center"/>
    </xf>
    <xf numFmtId="0" fontId="15" fillId="0" borderId="0" xfId="3" applyNumberFormat="1" applyFont="1" applyFill="1" applyAlignment="1">
      <alignment vertical="center"/>
    </xf>
    <xf numFmtId="0" fontId="19" fillId="0" borderId="0" xfId="3" applyFont="1" applyFill="1" applyAlignment="1">
      <alignment vertical="center"/>
    </xf>
    <xf numFmtId="0" fontId="11" fillId="0" borderId="0" xfId="8" applyFont="1" applyAlignment="1">
      <alignment horizontal="centerContinuous" vertical="center"/>
    </xf>
    <xf numFmtId="0" fontId="21" fillId="0" borderId="0" xfId="4" applyFont="1" applyBorder="1" applyAlignment="1">
      <alignment horizontal="centerContinuous" vertical="center"/>
    </xf>
    <xf numFmtId="0" fontId="21" fillId="0" borderId="0" xfId="4" applyFont="1" applyFill="1" applyAlignment="1">
      <alignment vertical="center"/>
    </xf>
    <xf numFmtId="0" fontId="21" fillId="0" borderId="1" xfId="4" applyFont="1" applyBorder="1" applyAlignment="1">
      <alignment horizontal="centerContinuous" vertical="center"/>
    </xf>
    <xf numFmtId="0" fontId="21" fillId="0" borderId="0" xfId="4" applyFont="1" applyBorder="1" applyAlignment="1">
      <alignment vertical="center"/>
    </xf>
    <xf numFmtId="41" fontId="15" fillId="0" borderId="0" xfId="5" applyNumberFormat="1" applyFont="1" applyFill="1" applyAlignment="1">
      <alignment horizontal="left" vertical="center"/>
    </xf>
    <xf numFmtId="0" fontId="13" fillId="0" borderId="0" xfId="8" applyFont="1" applyAlignment="1">
      <alignment horizontal="centerContinuous" vertical="center"/>
    </xf>
    <xf numFmtId="0" fontId="13" fillId="0" borderId="1" xfId="8" applyFont="1" applyBorder="1" applyAlignment="1">
      <alignment horizontal="centerContinuous" vertical="center"/>
    </xf>
    <xf numFmtId="164" fontId="8" fillId="0" borderId="0" xfId="3" applyNumberFormat="1" applyFont="1" applyAlignment="1">
      <alignment vertical="center"/>
    </xf>
    <xf numFmtId="164" fontId="9" fillId="0" borderId="0" xfId="3" applyNumberFormat="1" applyFont="1" applyAlignment="1">
      <alignment horizontal="centerContinuous" vertical="center"/>
    </xf>
    <xf numFmtId="0" fontId="15" fillId="0" borderId="0" xfId="5" applyFont="1" applyAlignment="1">
      <alignment vertical="center"/>
    </xf>
    <xf numFmtId="41" fontId="15" fillId="0" borderId="0" xfId="3" applyNumberFormat="1" applyFont="1" applyAlignment="1">
      <alignment vertical="center"/>
    </xf>
    <xf numFmtId="0" fontId="17" fillId="0" borderId="0" xfId="3" applyFont="1" applyAlignment="1">
      <alignment horizontal="left" vertical="center"/>
    </xf>
    <xf numFmtId="164" fontId="19" fillId="0" borderId="0" xfId="3" applyNumberFormat="1" applyFont="1" applyAlignment="1">
      <alignment vertical="center"/>
    </xf>
    <xf numFmtId="0" fontId="15" fillId="0" borderId="0" xfId="5" applyFont="1" applyAlignment="1">
      <alignment horizontal="left" vertical="center"/>
    </xf>
    <xf numFmtId="0" fontId="13" fillId="0" borderId="0" xfId="5" applyFont="1" applyAlignment="1">
      <alignment horizontal="left" vertical="center"/>
    </xf>
    <xf numFmtId="10" fontId="15" fillId="0" borderId="0" xfId="3" applyNumberFormat="1" applyFont="1" applyAlignment="1">
      <alignment horizontal="right" vertical="center"/>
    </xf>
    <xf numFmtId="0" fontId="11" fillId="0" borderId="0" xfId="16" applyFont="1" applyAlignment="1">
      <alignment horizontal="centerContinuous" vertical="center"/>
    </xf>
    <xf numFmtId="0" fontId="8" fillId="0" borderId="0" xfId="3" applyFont="1" applyAlignment="1">
      <alignment horizontal="center" vertical="center"/>
    </xf>
    <xf numFmtId="0" fontId="9" fillId="0" borderId="3" xfId="3" applyFont="1" applyBorder="1" applyAlignment="1">
      <alignment horizontal="center" vertical="center"/>
    </xf>
    <xf numFmtId="0" fontId="8" fillId="0" borderId="2" xfId="3" applyFont="1" applyBorder="1" applyAlignment="1">
      <alignment horizontal="center" vertical="center"/>
    </xf>
    <xf numFmtId="164" fontId="19" fillId="0" borderId="0" xfId="3" applyNumberFormat="1" applyFont="1" applyBorder="1" applyAlignment="1">
      <alignment vertical="center"/>
    </xf>
    <xf numFmtId="0" fontId="11" fillId="0" borderId="0" xfId="17" applyFont="1" applyAlignment="1">
      <alignment horizontal="centerContinuous" vertical="center"/>
    </xf>
    <xf numFmtId="0" fontId="9" fillId="2" borderId="9" xfId="3" applyFont="1" applyFill="1" applyBorder="1" applyAlignment="1">
      <alignment vertical="center"/>
    </xf>
    <xf numFmtId="168" fontId="13" fillId="0" borderId="0" xfId="3" applyNumberFormat="1" applyFont="1" applyFill="1" applyAlignment="1">
      <alignment vertical="center"/>
    </xf>
    <xf numFmtId="0" fontId="18" fillId="0" borderId="0" xfId="3" applyFont="1" applyFill="1" applyAlignment="1">
      <alignment vertical="center"/>
    </xf>
    <xf numFmtId="0" fontId="19" fillId="0" borderId="0" xfId="3" applyFont="1" applyAlignment="1">
      <alignment vertical="center"/>
    </xf>
    <xf numFmtId="0" fontId="31" fillId="0" borderId="0" xfId="4" applyFont="1" applyAlignment="1">
      <alignment vertical="center"/>
    </xf>
    <xf numFmtId="0" fontId="23" fillId="0" borderId="4" xfId="3" applyFont="1" applyFill="1" applyBorder="1" applyAlignment="1">
      <alignment horizontal="left" vertical="center"/>
    </xf>
    <xf numFmtId="164" fontId="15" fillId="0" borderId="0" xfId="3" applyNumberFormat="1" applyFont="1" applyAlignment="1">
      <alignment vertical="center"/>
    </xf>
    <xf numFmtId="166" fontId="8" fillId="0" borderId="5" xfId="3" applyNumberFormat="1" applyFont="1" applyBorder="1" applyAlignment="1">
      <alignment horizontal="centerContinuous" vertical="center"/>
    </xf>
    <xf numFmtId="0" fontId="24" fillId="0" borderId="0" xfId="3" applyFont="1" applyFill="1" applyAlignment="1">
      <alignment horizontal="center" vertical="center"/>
    </xf>
    <xf numFmtId="0" fontId="32" fillId="0" borderId="0" xfId="3" applyFont="1" applyFill="1" applyAlignment="1">
      <alignment vertical="center"/>
    </xf>
    <xf numFmtId="165" fontId="8" fillId="0" borderId="0" xfId="3" applyNumberFormat="1" applyFont="1" applyAlignment="1">
      <alignment vertical="center"/>
    </xf>
    <xf numFmtId="41" fontId="9" fillId="0" borderId="0" xfId="3" applyNumberFormat="1" applyFont="1" applyFill="1" applyAlignment="1">
      <alignment horizontal="centerContinuous" vertical="center"/>
    </xf>
    <xf numFmtId="0" fontId="33" fillId="0" borderId="0" xfId="0" quotePrefix="1" applyFont="1" applyBorder="1" applyAlignment="1">
      <alignment horizontal="centerContinuous" vertical="center" wrapText="1"/>
    </xf>
    <xf numFmtId="41" fontId="15" fillId="0" borderId="0" xfId="8" applyNumberFormat="1" applyFont="1" applyAlignment="1">
      <alignment vertical="center"/>
    </xf>
    <xf numFmtId="0" fontId="13" fillId="0" borderId="0" xfId="5" applyNumberFormat="1" applyFont="1" applyAlignment="1">
      <alignment horizontal="left" vertical="center"/>
    </xf>
    <xf numFmtId="0" fontId="9" fillId="0" borderId="2" xfId="3" applyFont="1" applyBorder="1" applyAlignment="1">
      <alignment vertical="center"/>
    </xf>
    <xf numFmtId="0" fontId="23" fillId="0" borderId="2" xfId="3" applyFont="1" applyFill="1" applyBorder="1" applyAlignment="1">
      <alignment horizontal="left" vertical="center"/>
    </xf>
    <xf numFmtId="172" fontId="9" fillId="0" borderId="0" xfId="3" applyNumberFormat="1" applyFont="1" applyAlignment="1">
      <alignment vertical="center"/>
    </xf>
    <xf numFmtId="0" fontId="34" fillId="0" borderId="0" xfId="3" applyFont="1" applyFill="1" applyAlignment="1">
      <alignment vertical="center"/>
    </xf>
    <xf numFmtId="0" fontId="8" fillId="0" borderId="0" xfId="3" applyFont="1" applyFill="1" applyAlignment="1">
      <alignment horizontal="center" vertical="center"/>
    </xf>
    <xf numFmtId="0" fontId="15" fillId="0" borderId="0" xfId="8" applyFont="1" applyAlignment="1">
      <alignment horizontal="center" vertical="center"/>
    </xf>
    <xf numFmtId="0" fontId="17" fillId="0" borderId="0" xfId="3" applyFont="1" applyFill="1" applyAlignment="1">
      <alignment horizontal="center" vertical="center"/>
    </xf>
    <xf numFmtId="165" fontId="9" fillId="0" borderId="0" xfId="3" applyNumberFormat="1" applyFont="1" applyFill="1" applyAlignment="1">
      <alignment horizontal="center" vertical="center"/>
    </xf>
    <xf numFmtId="171" fontId="15" fillId="0" borderId="0" xfId="3" applyNumberFormat="1" applyFont="1" applyFill="1" applyAlignment="1">
      <alignment horizontal="center" vertical="center"/>
    </xf>
    <xf numFmtId="164" fontId="9" fillId="0" borderId="0" xfId="3" applyNumberFormat="1" applyFont="1" applyAlignment="1">
      <alignment vertical="center"/>
    </xf>
    <xf numFmtId="0" fontId="8" fillId="0" borderId="0" xfId="3" applyFont="1" applyBorder="1" applyAlignment="1">
      <alignment horizontal="center" vertical="center"/>
    </xf>
    <xf numFmtId="0" fontId="9" fillId="0" borderId="0" xfId="3" applyFont="1" applyBorder="1" applyAlignment="1">
      <alignment vertical="center"/>
    </xf>
    <xf numFmtId="170" fontId="9" fillId="0" borderId="0" xfId="3" applyNumberFormat="1" applyFont="1" applyBorder="1" applyAlignment="1">
      <alignment vertical="center"/>
    </xf>
    <xf numFmtId="0" fontId="9" fillId="0" borderId="0" xfId="3" applyFont="1" applyBorder="1" applyAlignment="1">
      <alignment horizontal="center" vertical="center"/>
    </xf>
    <xf numFmtId="37" fontId="15" fillId="0" borderId="0" xfId="8" applyNumberFormat="1" applyFont="1" applyAlignment="1">
      <alignment horizontal="center" vertical="center"/>
    </xf>
    <xf numFmtId="0" fontId="35" fillId="0" borderId="0" xfId="8" applyFont="1" applyAlignment="1">
      <alignment vertical="center"/>
    </xf>
    <xf numFmtId="173" fontId="8" fillId="0" borderId="0" xfId="3" applyNumberFormat="1" applyFont="1" applyAlignment="1">
      <alignment vertical="center"/>
    </xf>
    <xf numFmtId="173" fontId="9" fillId="0" borderId="2" xfId="3" applyNumberFormat="1" applyFont="1" applyBorder="1" applyAlignment="1">
      <alignment vertical="center"/>
    </xf>
    <xf numFmtId="173" fontId="8" fillId="0" borderId="2" xfId="3" applyNumberFormat="1" applyFont="1" applyBorder="1" applyAlignment="1">
      <alignment vertical="center"/>
    </xf>
    <xf numFmtId="173" fontId="15" fillId="0" borderId="0" xfId="3" applyNumberFormat="1" applyFont="1" applyFill="1" applyAlignment="1">
      <alignment vertical="center"/>
    </xf>
    <xf numFmtId="173" fontId="8" fillId="0" borderId="2" xfId="3" applyNumberFormat="1" applyFont="1" applyFill="1" applyBorder="1" applyAlignment="1">
      <alignment vertical="center"/>
    </xf>
    <xf numFmtId="173" fontId="8" fillId="0" borderId="0" xfId="3" applyNumberFormat="1" applyFont="1" applyFill="1" applyBorder="1" applyAlignment="1">
      <alignment vertical="center"/>
    </xf>
    <xf numFmtId="173" fontId="9" fillId="0" borderId="2" xfId="3" applyNumberFormat="1" applyFont="1" applyFill="1" applyBorder="1" applyAlignment="1">
      <alignment vertical="center"/>
    </xf>
    <xf numFmtId="0" fontId="21" fillId="0" borderId="0" xfId="8" applyFont="1" applyAlignment="1">
      <alignment horizontal="centerContinuous" vertical="center"/>
    </xf>
    <xf numFmtId="0" fontId="21" fillId="0" borderId="1" xfId="8" applyFont="1" applyBorder="1" applyAlignment="1">
      <alignment horizontal="centerContinuous" vertical="center"/>
    </xf>
    <xf numFmtId="0" fontId="21" fillId="0" borderId="0" xfId="8" applyFont="1" applyBorder="1" applyAlignment="1">
      <alignment vertical="center"/>
    </xf>
    <xf numFmtId="0" fontId="36" fillId="0" borderId="0" xfId="0" quotePrefix="1" applyFont="1" applyBorder="1" applyAlignment="1">
      <alignment horizontal="centerContinuous" vertical="center" wrapText="1"/>
    </xf>
    <xf numFmtId="41" fontId="15" fillId="0" borderId="5" xfId="5" applyNumberFormat="1" applyFont="1" applyFill="1" applyBorder="1" applyAlignment="1">
      <alignment horizontal="left" vertical="center"/>
    </xf>
    <xf numFmtId="41" fontId="15" fillId="0" borderId="0" xfId="5" applyNumberFormat="1" applyFont="1" applyFill="1" applyAlignment="1">
      <alignment horizontal="center" vertical="center"/>
    </xf>
    <xf numFmtId="41" fontId="15" fillId="0" borderId="0" xfId="3" applyNumberFormat="1" applyFont="1" applyFill="1" applyAlignment="1">
      <alignment horizontal="center" vertical="center"/>
    </xf>
    <xf numFmtId="41" fontId="15" fillId="0" borderId="5" xfId="3" applyNumberFormat="1" applyFont="1" applyFill="1" applyBorder="1" applyAlignment="1">
      <alignment horizontal="center" vertical="center"/>
    </xf>
    <xf numFmtId="169" fontId="15" fillId="0" borderId="0" xfId="3" applyNumberFormat="1" applyFont="1" applyFill="1" applyAlignment="1">
      <alignment vertical="center"/>
    </xf>
    <xf numFmtId="169" fontId="8" fillId="0" borderId="2" xfId="3" applyNumberFormat="1" applyFont="1" applyFill="1" applyBorder="1" applyAlignment="1">
      <alignment vertical="center"/>
    </xf>
    <xf numFmtId="169" fontId="8" fillId="0" borderId="5" xfId="3" applyNumberFormat="1" applyFont="1" applyFill="1" applyBorder="1" applyAlignment="1">
      <alignment vertical="center"/>
    </xf>
    <xf numFmtId="173" fontId="15" fillId="0" borderId="0" xfId="5" applyNumberFormat="1" applyFont="1" applyFill="1" applyAlignment="1">
      <alignment horizontal="left" vertical="center"/>
    </xf>
    <xf numFmtId="173" fontId="8" fillId="0" borderId="5" xfId="3" applyNumberFormat="1" applyFont="1" applyFill="1" applyBorder="1" applyAlignment="1">
      <alignment vertical="center"/>
    </xf>
    <xf numFmtId="173" fontId="15" fillId="0" borderId="2" xfId="3" applyNumberFormat="1" applyFont="1" applyFill="1" applyBorder="1" applyAlignment="1">
      <alignment vertical="center"/>
    </xf>
    <xf numFmtId="171" fontId="13" fillId="2" borderId="7" xfId="3" applyNumberFormat="1" applyFont="1" applyFill="1" applyBorder="1" applyAlignment="1">
      <alignment vertical="center"/>
    </xf>
    <xf numFmtId="173" fontId="15" fillId="0" borderId="0" xfId="8" applyNumberFormat="1" applyFont="1" applyAlignment="1">
      <alignment vertical="center"/>
    </xf>
    <xf numFmtId="169" fontId="8" fillId="0" borderId="0" xfId="3" applyNumberFormat="1" applyFont="1" applyAlignment="1">
      <alignment vertical="center"/>
    </xf>
    <xf numFmtId="169" fontId="15" fillId="0" borderId="2" xfId="3" applyNumberFormat="1" applyFont="1" applyFill="1" applyBorder="1" applyAlignment="1">
      <alignment vertical="center"/>
    </xf>
    <xf numFmtId="0" fontId="9" fillId="0" borderId="0" xfId="3" applyFont="1" applyFill="1" applyBorder="1" applyAlignment="1">
      <alignment horizontal="centerContinuous" vertical="center"/>
    </xf>
    <xf numFmtId="0" fontId="15" fillId="0" borderId="0" xfId="8" applyFont="1" applyBorder="1" applyAlignment="1">
      <alignment vertical="center"/>
    </xf>
    <xf numFmtId="0" fontId="9" fillId="0" borderId="5" xfId="3" applyFont="1" applyBorder="1" applyAlignment="1">
      <alignment vertical="center"/>
    </xf>
    <xf numFmtId="0" fontId="8" fillId="0" borderId="5" xfId="3" applyFont="1" applyFill="1" applyBorder="1" applyAlignment="1">
      <alignment vertical="center"/>
    </xf>
    <xf numFmtId="0" fontId="9" fillId="0" borderId="5" xfId="3" applyFont="1" applyFill="1" applyBorder="1" applyAlignment="1">
      <alignment vertical="center"/>
    </xf>
    <xf numFmtId="0" fontId="33" fillId="0" borderId="0" xfId="0" quotePrefix="1" applyFont="1" applyFill="1" applyBorder="1" applyAlignment="1">
      <alignment horizontal="centerContinuous" vertical="center" wrapText="1"/>
    </xf>
    <xf numFmtId="0" fontId="15" fillId="0" borderId="0" xfId="5" applyFont="1" applyFill="1" applyBorder="1" applyAlignment="1">
      <alignment horizontal="left" vertical="center"/>
    </xf>
    <xf numFmtId="0" fontId="34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33" fillId="0" borderId="0" xfId="0" applyFont="1" applyBorder="1" applyAlignment="1">
      <alignment horizontal="left" vertical="top" wrapText="1"/>
    </xf>
    <xf numFmtId="0" fontId="8" fillId="2" borderId="0" xfId="0" applyFont="1" applyFill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8" fillId="0" borderId="0" xfId="0" applyFont="1" applyFill="1" applyAlignment="1">
      <alignment horizontal="left" vertical="top" wrapText="1"/>
    </xf>
    <xf numFmtId="0" fontId="15" fillId="2" borderId="0" xfId="0" applyFont="1" applyFill="1" applyAlignment="1">
      <alignment horizontal="left" vertical="top" wrapText="1"/>
    </xf>
    <xf numFmtId="0" fontId="37" fillId="0" borderId="0" xfId="5" applyFont="1" applyAlignment="1">
      <alignment horizontal="left" vertical="center"/>
    </xf>
    <xf numFmtId="165" fontId="8" fillId="0" borderId="0" xfId="3" applyNumberFormat="1" applyFont="1" applyFill="1" applyAlignment="1">
      <alignment horizontal="center" vertical="center"/>
    </xf>
    <xf numFmtId="173" fontId="8" fillId="0" borderId="0" xfId="3" applyNumberFormat="1" applyFont="1" applyAlignment="1">
      <alignment horizontal="right" vertical="center"/>
    </xf>
    <xf numFmtId="0" fontId="38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0" fontId="39" fillId="0" borderId="0" xfId="0" quotePrefix="1" applyFont="1" applyFill="1" applyAlignment="1">
      <alignment vertical="center"/>
    </xf>
    <xf numFmtId="0" fontId="39" fillId="0" borderId="0" xfId="0" applyFont="1" applyFill="1" applyAlignment="1">
      <alignment vertical="center"/>
    </xf>
    <xf numFmtId="0" fontId="40" fillId="0" borderId="0" xfId="0" applyFont="1" applyFill="1" applyAlignment="1">
      <alignment vertical="center"/>
    </xf>
    <xf numFmtId="0" fontId="41" fillId="0" borderId="0" xfId="0" applyFont="1" applyFill="1" applyAlignment="1">
      <alignment vertical="center"/>
    </xf>
    <xf numFmtId="0" fontId="42" fillId="0" borderId="0" xfId="0" applyFont="1" applyFill="1" applyAlignment="1">
      <alignment vertical="center"/>
    </xf>
    <xf numFmtId="41" fontId="39" fillId="0" borderId="0" xfId="0" applyNumberFormat="1" applyFont="1" applyFill="1" applyAlignment="1">
      <alignment vertical="center"/>
    </xf>
    <xf numFmtId="0" fontId="39" fillId="0" borderId="0" xfId="0" applyFont="1" applyFill="1" applyBorder="1" applyAlignment="1">
      <alignment vertical="center"/>
    </xf>
    <xf numFmtId="41" fontId="39" fillId="0" borderId="0" xfId="0" applyNumberFormat="1" applyFont="1" applyFill="1" applyBorder="1" applyAlignment="1">
      <alignment vertical="center"/>
    </xf>
    <xf numFmtId="0" fontId="43" fillId="0" borderId="0" xfId="0" applyFont="1" applyFill="1" applyBorder="1" applyAlignment="1">
      <alignment horizontal="centerContinuous" vertical="center"/>
    </xf>
    <xf numFmtId="41" fontId="39" fillId="0" borderId="2" xfId="0" applyNumberFormat="1" applyFont="1" applyFill="1" applyBorder="1" applyAlignment="1">
      <alignment vertical="center"/>
    </xf>
    <xf numFmtId="41" fontId="39" fillId="0" borderId="5" xfId="0" applyNumberFormat="1" applyFont="1" applyFill="1" applyBorder="1" applyAlignment="1">
      <alignment vertical="center"/>
    </xf>
    <xf numFmtId="43" fontId="44" fillId="0" borderId="0" xfId="0" applyNumberFormat="1" applyFont="1" applyFill="1" applyAlignment="1">
      <alignment vertical="center"/>
    </xf>
    <xf numFmtId="0" fontId="44" fillId="0" borderId="0" xfId="0" applyFont="1" applyFill="1" applyAlignment="1">
      <alignment vertical="center"/>
    </xf>
    <xf numFmtId="41" fontId="44" fillId="0" borderId="5" xfId="0" applyNumberFormat="1" applyFont="1" applyFill="1" applyBorder="1" applyAlignment="1">
      <alignment vertical="center"/>
    </xf>
    <xf numFmtId="0" fontId="41" fillId="0" borderId="0" xfId="0" applyFont="1" applyAlignment="1">
      <alignment vertical="center"/>
    </xf>
    <xf numFmtId="3" fontId="39" fillId="0" borderId="0" xfId="0" applyNumberFormat="1" applyFont="1" applyAlignment="1">
      <alignment vertical="center"/>
    </xf>
    <xf numFmtId="3" fontId="39" fillId="0" borderId="2" xfId="0" applyNumberFormat="1" applyFont="1" applyBorder="1" applyAlignment="1">
      <alignment vertical="center"/>
    </xf>
    <xf numFmtId="41" fontId="44" fillId="0" borderId="2" xfId="0" applyNumberFormat="1" applyFont="1" applyFill="1" applyBorder="1" applyAlignment="1">
      <alignment vertical="center"/>
    </xf>
    <xf numFmtId="0" fontId="39" fillId="0" borderId="0" xfId="0" quotePrefix="1" applyFont="1" applyAlignment="1">
      <alignment vertical="center"/>
    </xf>
    <xf numFmtId="0" fontId="43" fillId="0" borderId="0" xfId="0" quotePrefix="1" applyFont="1" applyFill="1" applyBorder="1" applyAlignment="1">
      <alignment horizontal="centerContinuous" vertical="center"/>
    </xf>
    <xf numFmtId="41" fontId="39" fillId="0" borderId="0" xfId="0" applyNumberFormat="1" applyFont="1" applyAlignment="1">
      <alignment vertical="center"/>
    </xf>
    <xf numFmtId="9" fontId="39" fillId="0" borderId="0" xfId="0" applyNumberFormat="1" applyFont="1" applyFill="1" applyAlignment="1">
      <alignment vertical="center"/>
    </xf>
    <xf numFmtId="41" fontId="39" fillId="0" borderId="5" xfId="0" applyNumberFormat="1" applyFont="1" applyBorder="1" applyAlignment="1">
      <alignment vertical="center"/>
    </xf>
    <xf numFmtId="41" fontId="39" fillId="0" borderId="2" xfId="0" applyNumberFormat="1" applyFont="1" applyBorder="1" applyAlignment="1">
      <alignment vertical="center"/>
    </xf>
    <xf numFmtId="0" fontId="38" fillId="0" borderId="0" xfId="0" applyFont="1"/>
    <xf numFmtId="0" fontId="39" fillId="0" borderId="0" xfId="0" applyFont="1"/>
    <xf numFmtId="0" fontId="45" fillId="0" borderId="0" xfId="0" applyFont="1" applyBorder="1" applyAlignment="1">
      <alignment horizontal="centerContinuous" wrapText="1"/>
    </xf>
    <xf numFmtId="0" fontId="44" fillId="0" borderId="0" xfId="0" applyFont="1" applyAlignment="1">
      <alignment horizontal="center"/>
    </xf>
    <xf numFmtId="0" fontId="45" fillId="0" borderId="0" xfId="0" quotePrefix="1" applyFont="1" applyBorder="1" applyAlignment="1">
      <alignment horizontal="centerContinuous" wrapText="1"/>
    </xf>
    <xf numFmtId="0" fontId="46" fillId="0" borderId="0" xfId="0" applyFont="1" applyAlignment="1">
      <alignment horizontal="center"/>
    </xf>
    <xf numFmtId="173" fontId="39" fillId="0" borderId="0" xfId="0" applyNumberFormat="1" applyFont="1"/>
    <xf numFmtId="41" fontId="39" fillId="0" borderId="0" xfId="0" applyNumberFormat="1" applyFont="1"/>
    <xf numFmtId="169" fontId="39" fillId="0" borderId="0" xfId="0" applyNumberFormat="1" applyFont="1"/>
    <xf numFmtId="0" fontId="39" fillId="0" borderId="5" xfId="0" applyFont="1" applyBorder="1"/>
    <xf numFmtId="173" fontId="39" fillId="0" borderId="5" xfId="0" applyNumberFormat="1" applyFont="1" applyBorder="1"/>
    <xf numFmtId="41" fontId="39" fillId="0" borderId="5" xfId="0" applyNumberFormat="1" applyFont="1" applyBorder="1"/>
    <xf numFmtId="169" fontId="39" fillId="0" borderId="5" xfId="0" applyNumberFormat="1" applyFont="1" applyBorder="1"/>
    <xf numFmtId="0" fontId="39" fillId="0" borderId="0" xfId="0" applyFont="1" applyBorder="1"/>
    <xf numFmtId="41" fontId="39" fillId="0" borderId="0" xfId="0" applyNumberFormat="1" applyFont="1" applyBorder="1"/>
    <xf numFmtId="167" fontId="39" fillId="0" borderId="0" xfId="0" applyNumberFormat="1" applyFont="1"/>
    <xf numFmtId="43" fontId="39" fillId="0" borderId="0" xfId="0" applyNumberFormat="1" applyFont="1"/>
    <xf numFmtId="0" fontId="39" fillId="0" borderId="10" xfId="0" applyFont="1" applyBorder="1"/>
    <xf numFmtId="173" fontId="39" fillId="0" borderId="10" xfId="0" applyNumberFormat="1" applyFont="1" applyBorder="1"/>
    <xf numFmtId="167" fontId="39" fillId="0" borderId="10" xfId="0" applyNumberFormat="1" applyFont="1" applyBorder="1"/>
    <xf numFmtId="41" fontId="39" fillId="0" borderId="10" xfId="0" applyNumberFormat="1" applyFont="1" applyBorder="1"/>
    <xf numFmtId="0" fontId="47" fillId="0" borderId="0" xfId="0" applyFont="1" applyAlignment="1">
      <alignment horizontal="center"/>
    </xf>
    <xf numFmtId="0" fontId="15" fillId="0" borderId="0" xfId="0" applyFont="1" applyFill="1" applyAlignment="1">
      <alignment horizontal="left" vertical="top" wrapText="1"/>
    </xf>
    <xf numFmtId="41" fontId="15" fillId="0" borderId="5" xfId="3" applyNumberFormat="1" applyFont="1" applyBorder="1" applyAlignment="1">
      <alignment vertical="center"/>
    </xf>
    <xf numFmtId="0" fontId="17" fillId="0" borderId="5" xfId="3" applyFont="1" applyBorder="1" applyAlignment="1">
      <alignment horizontal="left" vertical="center"/>
    </xf>
    <xf numFmtId="173" fontId="8" fillId="0" borderId="0" xfId="3" applyNumberFormat="1" applyFont="1" applyFill="1" applyBorder="1" applyAlignment="1">
      <alignment horizontal="right" vertical="center"/>
    </xf>
    <xf numFmtId="167" fontId="39" fillId="0" borderId="5" xfId="0" applyNumberFormat="1" applyFont="1" applyBorder="1"/>
    <xf numFmtId="167" fontId="15" fillId="0" borderId="5" xfId="3" applyNumberFormat="1" applyFont="1" applyFill="1" applyBorder="1" applyAlignment="1">
      <alignment vertical="center"/>
    </xf>
    <xf numFmtId="3" fontId="39" fillId="0" borderId="0" xfId="0" applyNumberFormat="1" applyFont="1" applyFill="1" applyAlignment="1">
      <alignment vertical="center"/>
    </xf>
    <xf numFmtId="173" fontId="39" fillId="0" borderId="0" xfId="0" applyNumberFormat="1" applyFont="1" applyFill="1" applyBorder="1"/>
    <xf numFmtId="0" fontId="49" fillId="0" borderId="0" xfId="22" applyFont="1" applyAlignment="1">
      <alignment vertical="center"/>
    </xf>
    <xf numFmtId="41" fontId="8" fillId="0" borderId="2" xfId="3" applyNumberFormat="1" applyFont="1" applyBorder="1" applyAlignment="1">
      <alignment vertical="center"/>
    </xf>
    <xf numFmtId="41" fontId="15" fillId="0" borderId="0" xfId="3" applyNumberFormat="1" applyFont="1" applyAlignment="1">
      <alignment horizontal="right" vertical="center"/>
    </xf>
    <xf numFmtId="41" fontId="13" fillId="0" borderId="6" xfId="3" applyNumberFormat="1" applyFont="1" applyBorder="1" applyAlignment="1">
      <alignment vertical="center"/>
    </xf>
    <xf numFmtId="41" fontId="8" fillId="0" borderId="5" xfId="3" applyNumberFormat="1" applyFont="1" applyFill="1" applyBorder="1" applyAlignment="1">
      <alignment vertical="center"/>
    </xf>
    <xf numFmtId="41" fontId="13" fillId="0" borderId="0" xfId="3" applyNumberFormat="1" applyFont="1" applyFill="1" applyAlignment="1">
      <alignment vertical="center"/>
    </xf>
    <xf numFmtId="41" fontId="8" fillId="0" borderId="2" xfId="3" applyNumberFormat="1" applyFont="1" applyFill="1" applyBorder="1" applyAlignment="1">
      <alignment vertical="center"/>
    </xf>
    <xf numFmtId="41" fontId="9" fillId="0" borderId="5" xfId="3" applyNumberFormat="1" applyFont="1" applyFill="1" applyBorder="1" applyAlignment="1">
      <alignment vertical="center"/>
    </xf>
    <xf numFmtId="41" fontId="13" fillId="0" borderId="5" xfId="3" applyNumberFormat="1" applyFont="1" applyFill="1" applyBorder="1" applyAlignment="1">
      <alignment vertical="center"/>
    </xf>
    <xf numFmtId="41" fontId="8" fillId="0" borderId="5" xfId="3" applyNumberFormat="1" applyFont="1" applyBorder="1" applyAlignment="1">
      <alignment vertical="center"/>
    </xf>
    <xf numFmtId="41" fontId="8" fillId="0" borderId="0" xfId="3" applyNumberFormat="1" applyFont="1" applyFill="1" applyAlignment="1">
      <alignment vertical="center"/>
    </xf>
    <xf numFmtId="41" fontId="9" fillId="0" borderId="6" xfId="3" applyNumberFormat="1" applyFont="1" applyBorder="1" applyAlignment="1">
      <alignment vertical="center"/>
    </xf>
    <xf numFmtId="0" fontId="13" fillId="0" borderId="0" xfId="23" applyFont="1" applyAlignment="1">
      <alignment horizontal="centerContinuous" vertical="center"/>
    </xf>
    <xf numFmtId="0" fontId="13" fillId="0" borderId="1" xfId="23" applyFont="1" applyBorder="1" applyAlignment="1">
      <alignment horizontal="centerContinuous" vertical="center"/>
    </xf>
    <xf numFmtId="0" fontId="21" fillId="0" borderId="1" xfId="23" applyFont="1" applyBorder="1" applyAlignment="1">
      <alignment horizontal="centerContinuous" vertical="center"/>
    </xf>
    <xf numFmtId="43" fontId="21" fillId="0" borderId="0" xfId="8" applyNumberFormat="1" applyFont="1" applyAlignment="1">
      <alignment vertical="center"/>
    </xf>
    <xf numFmtId="0" fontId="39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0" fontId="52" fillId="0" borderId="0" xfId="3" applyFont="1" applyAlignment="1">
      <alignment horizontal="left" vertical="center"/>
    </xf>
    <xf numFmtId="0" fontId="44" fillId="0" borderId="0" xfId="3" applyFont="1" applyAlignment="1">
      <alignment vertical="center"/>
    </xf>
    <xf numFmtId="0" fontId="39" fillId="0" borderId="0" xfId="3" applyFont="1" applyAlignment="1">
      <alignment vertical="center"/>
    </xf>
    <xf numFmtId="0" fontId="42" fillId="0" borderId="0" xfId="3" applyFont="1" applyAlignment="1">
      <alignment vertical="center"/>
    </xf>
  </cellXfs>
  <cellStyles count="24">
    <cellStyle name="Comma 2" xfId="21" xr:uid="{00000000-0005-0000-0000-000000000000}"/>
    <cellStyle name="Currency 2" xfId="20" xr:uid="{00000000-0005-0000-0000-000001000000}"/>
    <cellStyle name="Heading 1 2" xfId="14" xr:uid="{00000000-0005-0000-0000-000002000000}"/>
    <cellStyle name="Heading 2 2" xfId="11" xr:uid="{00000000-0005-0000-0000-000003000000}"/>
    <cellStyle name="Hyperlink" xfId="22" builtinId="8"/>
    <cellStyle name="Invisible" xfId="6" xr:uid="{00000000-0005-0000-0000-000004000000}"/>
    <cellStyle name="Normal" xfId="0" builtinId="0"/>
    <cellStyle name="Normal 10 4 3" xfId="3" xr:uid="{00000000-0005-0000-0000-000006000000}"/>
    <cellStyle name="Normal 110" xfId="4" xr:uid="{00000000-0005-0000-0000-000007000000}"/>
    <cellStyle name="Normal 110 2" xfId="7" xr:uid="{00000000-0005-0000-0000-000008000000}"/>
    <cellStyle name="Normal 110 3" xfId="8" xr:uid="{00000000-0005-0000-0000-000009000000}"/>
    <cellStyle name="Normal 110 3 2" xfId="23" xr:uid="{80B1D8E3-7430-48F3-8AEE-47ACF7073E6E}"/>
    <cellStyle name="Normal 110 4" xfId="16" xr:uid="{00000000-0005-0000-0000-00000A000000}"/>
    <cellStyle name="Normal 110 5" xfId="17" xr:uid="{00000000-0005-0000-0000-00000B000000}"/>
    <cellStyle name="Normal 19" xfId="5" xr:uid="{00000000-0005-0000-0000-00000C000000}"/>
    <cellStyle name="Normal 2" xfId="1" xr:uid="{00000000-0005-0000-0000-00000D000000}"/>
    <cellStyle name="Normal 2 2" xfId="18" xr:uid="{00000000-0005-0000-0000-00000E000000}"/>
    <cellStyle name="Normal 3" xfId="2" xr:uid="{00000000-0005-0000-0000-00000F000000}"/>
    <cellStyle name="Normal 4" xfId="9" xr:uid="{00000000-0005-0000-0000-000010000000}"/>
    <cellStyle name="Page_Header_ABC" xfId="19" xr:uid="{00000000-0005-0000-0000-000011000000}"/>
    <cellStyle name="Table details left aligned" xfId="15" xr:uid="{00000000-0005-0000-0000-000012000000}"/>
    <cellStyle name="Title 2" xfId="10" xr:uid="{00000000-0005-0000-0000-000013000000}"/>
    <cellStyle name="Total counts" xfId="13" xr:uid="{00000000-0005-0000-0000-000014000000}"/>
    <cellStyle name="zHide navigation link text" xfId="12" xr:uid="{00000000-0005-0000-0000-000015000000}"/>
  </cellStyles>
  <dxfs count="1">
    <dxf>
      <font>
        <color theme="0" tint="-0.34998626667073579"/>
      </font>
    </dxf>
  </dxfs>
  <tableStyles count="0" defaultTableStyle="TableStyleMedium2" defaultPivotStyle="PivotStyleLight16"/>
  <colors>
    <mruColors>
      <color rgb="FFCC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7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externalLink" Target="externalLinks/externalLink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externalLink" Target="externalLinks/externalLink10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externalLink" Target="externalLinks/externalLink9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llina%20Model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amview.mplx.mgroupnet.com/sites/opsacct/liberty/Keystone/2018/JEs/05.18/05.18%20MGerk%2006052018%20Keystone%20Ethane%20Fees%20Accrual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00-Gift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MP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Txtm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roc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BaseCaseDCF_latestandgreatest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Sunset%20Valuation%20v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RCM3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sch/AppData/Local/Microsoft/Windows/INetCache/Content.Outlook/72513RTI/12-20%20CO%2041%20GAAP%20BS%20%20IS%20DEF%20TAX%20ADJ%2003.10.21.xlsb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sch/AppData/Local/Microsoft/Windows/INetCache/Content.Outlook/1DA51GSS/12-20%20Exp%20Var%20Rep%20P1b%20BS%20FIN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ctions"/>
      <sheetName val="Summary"/>
      <sheetName val="Div. Discount"/>
      <sheetName val="LBO"/>
      <sheetName val="DCF-Enterprise"/>
      <sheetName val="WACC"/>
      <sheetName val="DCF-Equit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Cache"/>
      <sheetName val="BneWorkBookProperties"/>
      <sheetName val="BneLog"/>
      <sheetName val="Sheet1"/>
      <sheetName val="MVC calc"/>
    </sheetNames>
    <sheetDataSet>
      <sheetData sheetId="0">
        <row r="1">
          <cell r="A1" t="str">
            <v>No</v>
          </cell>
        </row>
        <row r="2">
          <cell r="A2" t="str">
            <v>Yes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tical Data"/>
      <sheetName val="Gifts 2000"/>
      <sheetName val="#REF"/>
      <sheetName val="00-Gifts"/>
      <sheetName val="Financial Stmts"/>
      <sheetName val="Model"/>
      <sheetName val="ASSUMPTIONS"/>
      <sheetName val="DS_Valuation_Measures"/>
      <sheetName val="DS_Industry_Speci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. Transaction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. Transaction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ctions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sheet"/>
      <sheetName val="Assump"/>
      <sheetName val="Fin_Assump"/>
      <sheetName val="Sale-Assump"/>
      <sheetName val="Pulp&amp;Paper"/>
      <sheetName val="Betz Dearborn"/>
      <sheetName val="Aqualon"/>
      <sheetName val="Food Gums"/>
      <sheetName val="Resins"/>
      <sheetName val="FiberVisions"/>
      <sheetName val="Corporate"/>
      <sheetName val="Consolidated"/>
      <sheetName val="debt sched"/>
      <sheetName val="depreciation schedule"/>
      <sheetName val="Ratios"/>
      <sheetName val="Sources_Uses"/>
      <sheetName val="Output_Extrapolation"/>
      <sheetName val="summary_projections"/>
      <sheetName val="AVP"/>
      <sheetName val="Valuation_sumamry"/>
      <sheetName val="AVP2"/>
      <sheetName val="Sheet1"/>
      <sheetName val="valuation"/>
      <sheetName val="Rider8A"/>
      <sheetName val="Rider9A"/>
      <sheetName val="Rider 14"/>
      <sheetName val="Net proceeds"/>
      <sheetName val="Sheet2"/>
      <sheetName val="Sheet3"/>
      <sheetName val="BaseCaseDCF_latestandgreatest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uation Cover"/>
      <sheetName val="Precedents"/>
      <sheetName val="Prec TSM"/>
      <sheetName val="Historical Price Sheets ---&gt;"/>
      <sheetName val="Holmes Place new"/>
      <sheetName val="Holmes Place old"/>
      <sheetName val="Esporta PLC"/>
      <sheetName val="Cannons"/>
      <sheetName val="People"/>
      <sheetName val="TEE"/>
      <sheetName val="SCY"/>
      <sheetName val="Fitness First"/>
      <sheetName val="Prm Paid Cover"/>
      <sheetName val="Premium Analysis"/>
      <sheetName val="Premiums Output for Book"/>
      <sheetName val="Inputs Cover"/>
      <sheetName val="Gen. Inputs"/>
      <sheetName val="TSM"/>
      <sheetName val="Stock Price"/>
      <sheetName val="PIPEs Cover"/>
      <sheetName val="PIPE Summary"/>
      <sheetName val="__FDSCACHE__"/>
      <sheetName val="Sunset PIPE Analysis"/>
      <sheetName val="Consumer Deals Since 2002"/>
      <sheetName val="Comps Cover"/>
      <sheetName val="Comp Assumptions"/>
      <sheetName val="Output"/>
      <sheetName val="Comp Data"/>
      <sheetName val="Comp TSM"/>
      <sheetName val="WACC"/>
      <sheetName val="Co. Info Cover"/>
      <sheetName val="Ownership Summary"/>
      <sheetName val="Shwld Run"/>
      <sheetName val="Old SHWLD"/>
      <sheetName val="Cap. Analysis"/>
      <sheetName val="Unused Worksheets ---&gt;"/>
      <sheetName val="Multiples"/>
      <sheetName val="Financials"/>
      <sheetName val="Football Chart Inputs"/>
      <sheetName val="Football Chart Data"/>
      <sheetName val="Football Chart"/>
      <sheetName val="Football Chart-Mean Median"/>
      <sheetName val="Summ Comps"/>
      <sheetName val="Updated Comps - Old"/>
      <sheetName val="Inputs Old"/>
      <sheetName val="Precedents cover"/>
      <sheetName val="Summ Prec"/>
      <sheetName val="Minority Raw Data"/>
      <sheetName val="13e3 Output"/>
      <sheetName val="13e3 ALL"/>
      <sheetName val="13e3 Raw Data"/>
      <sheetName val="Minority Output"/>
      <sheetName val="Minority Prices"/>
      <sheetName val="Minority No 13e3 Output"/>
      <sheetName val="Min. TSM Calc"/>
      <sheetName val="Sources_U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3">
          <cell r="A3">
            <v>37515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_Valuation_Measures"/>
      <sheetName val="DS_Industry_Specif"/>
      <sheetName val="Fin Ratios"/>
      <sheetName val="Summary Statistics"/>
      <sheetName val="Chart3"/>
      <sheetName val="DATA"/>
      <sheetName val="Income - Year"/>
      <sheetName val="Cash - Year"/>
      <sheetName val="Balance - Year"/>
      <sheetName val="Sheet1"/>
      <sheetName val="Chart1"/>
      <sheetName val="Chart2"/>
      <sheetName val="QtrDebtRatios"/>
      <sheetName val="FCF Chart"/>
      <sheetName val="Paging Pen Chart"/>
      <sheetName val="Paging"/>
      <sheetName val="Cellular"/>
      <sheetName val="Equipment"/>
      <sheetName val="Depreciation"/>
      <sheetName val="CCA"/>
      <sheetName val="Tax"/>
      <sheetName val="Deferred Charges"/>
      <sheetName val="A Shares"/>
      <sheetName val="B Shares"/>
      <sheetName val="Total Shares"/>
      <sheetName val="Options"/>
      <sheetName val="Assumptions"/>
      <sheetName val="Debt"/>
      <sheetName val="Valuation - FCF"/>
      <sheetName val="Valuation - FCF + Multiple"/>
      <sheetName val="Valuation - EBITDA Multiple"/>
      <sheetName val="Sheet9"/>
      <sheetName val="DS_Key_Information"/>
      <sheetName val="DS_Quarterly_Estimates_Data"/>
      <sheetName val="DS_Income_Statement"/>
      <sheetName val="DS_Cash_Flow"/>
      <sheetName val="DS_Balance_Sheet"/>
      <sheetName val="TEE"/>
    </sheetNames>
    <sheetDataSet>
      <sheetData sheetId="0" refreshError="1">
        <row r="1">
          <cell r="G1" t="str">
            <v>1999E</v>
          </cell>
        </row>
      </sheetData>
      <sheetData sheetId="1" refreshError="1">
        <row r="1">
          <cell r="G1" t="str">
            <v>1999E</v>
          </cell>
          <cell r="H1" t="str">
            <v>2000E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S Solutions Worksheet Hidden"/>
      <sheetName val="Table_of_Contents"/>
      <sheetName val="MODEL"/>
      <sheetName val="TSC_BS_GAAP"/>
      <sheetName val="LT Debt Detail"/>
      <sheetName val="LT Debt Detail-2"/>
      <sheetName val="TSC_IS_GAAP"/>
      <sheetName val="Int Exp Detail MTD"/>
      <sheetName val="Int Exp Detail-2"/>
      <sheetName val="TSC_IS_GAAP YTD"/>
      <sheetName val="Int Exp Detail YTD"/>
      <sheetName val="Int Exp Detail YTD-2"/>
      <sheetName val="Int Exp"/>
      <sheetName val="LTD"/>
      <sheetName val="Procedures"/>
    </sheetNames>
    <sheetDataSet>
      <sheetData sheetId="0"/>
      <sheetData sheetId="1"/>
      <sheetData sheetId="2">
        <row r="2">
          <cell r="B2" t="str">
            <v>DEC20</v>
          </cell>
        </row>
        <row r="3">
          <cell r="B3" t="str">
            <v>NOV20</v>
          </cell>
        </row>
        <row r="7">
          <cell r="B7" t="str">
            <v>2020</v>
          </cell>
        </row>
        <row r="13">
          <cell r="E13" t="str">
            <v>DECEMBER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S Solutions Worksheet Hidden"/>
      <sheetName val="Monthly Report"/>
      <sheetName val="Sheet1"/>
    </sheetNames>
    <sheetDataSet>
      <sheetData sheetId="0"/>
      <sheetData sheetId="1"/>
      <sheetData sheetId="2">
        <row r="1">
          <cell r="A1" t="str">
            <v>DEC14</v>
          </cell>
        </row>
        <row r="2">
          <cell r="A2" t="str">
            <v>JAN15</v>
          </cell>
        </row>
        <row r="3">
          <cell r="A3" t="str">
            <v>FEB15</v>
          </cell>
        </row>
        <row r="4">
          <cell r="A4" t="str">
            <v>MAR15</v>
          </cell>
        </row>
        <row r="5">
          <cell r="A5" t="str">
            <v>APR15</v>
          </cell>
        </row>
        <row r="6">
          <cell r="A6" t="str">
            <v>MAY15</v>
          </cell>
        </row>
        <row r="7">
          <cell r="A7" t="str">
            <v>JUN15</v>
          </cell>
        </row>
        <row r="8">
          <cell r="A8" t="str">
            <v>JUL15</v>
          </cell>
        </row>
        <row r="9">
          <cell r="A9" t="str">
            <v>AUG15</v>
          </cell>
        </row>
        <row r="10">
          <cell r="A10" t="str">
            <v>SEP15</v>
          </cell>
        </row>
        <row r="11">
          <cell r="A11" t="str">
            <v>OCT15</v>
          </cell>
        </row>
        <row r="12">
          <cell r="A12" t="str">
            <v>NOV15</v>
          </cell>
        </row>
        <row r="13">
          <cell r="A13" t="str">
            <v>DEC15</v>
          </cell>
        </row>
        <row r="14">
          <cell r="A14" t="str">
            <v>JAN16</v>
          </cell>
        </row>
        <row r="15">
          <cell r="A15" t="str">
            <v>FEB16</v>
          </cell>
        </row>
        <row r="16">
          <cell r="A16" t="str">
            <v>MAR16</v>
          </cell>
        </row>
        <row r="17">
          <cell r="A17" t="str">
            <v>APR16</v>
          </cell>
        </row>
        <row r="18">
          <cell r="A18" t="str">
            <v>MAY16</v>
          </cell>
        </row>
        <row r="19">
          <cell r="A19" t="str">
            <v>JUN16</v>
          </cell>
        </row>
        <row r="20">
          <cell r="A20" t="str">
            <v>JUL16</v>
          </cell>
        </row>
        <row r="21">
          <cell r="A21" t="str">
            <v>AUG16</v>
          </cell>
        </row>
        <row r="22">
          <cell r="A22" t="str">
            <v>SEP16</v>
          </cell>
        </row>
        <row r="23">
          <cell r="A23" t="str">
            <v>OCT16</v>
          </cell>
        </row>
        <row r="24">
          <cell r="A24" t="str">
            <v>NOV16</v>
          </cell>
        </row>
        <row r="25">
          <cell r="A25" t="str">
            <v>DEC16</v>
          </cell>
        </row>
        <row r="26">
          <cell r="A26" t="str">
            <v>JAN17</v>
          </cell>
        </row>
        <row r="27">
          <cell r="A27" t="str">
            <v>FEB17</v>
          </cell>
        </row>
        <row r="28">
          <cell r="A28" t="str">
            <v>MAR17</v>
          </cell>
        </row>
        <row r="29">
          <cell r="A29" t="str">
            <v>APR17</v>
          </cell>
        </row>
        <row r="30">
          <cell r="A30" t="str">
            <v>MAY17</v>
          </cell>
        </row>
        <row r="31">
          <cell r="A31" t="str">
            <v>JUN17</v>
          </cell>
        </row>
        <row r="32">
          <cell r="A32" t="str">
            <v>JUL17</v>
          </cell>
        </row>
        <row r="33">
          <cell r="A33" t="str">
            <v>AUG17</v>
          </cell>
        </row>
        <row r="34">
          <cell r="A34" t="str">
            <v>SEP17</v>
          </cell>
        </row>
        <row r="35">
          <cell r="A35" t="str">
            <v>OCT17</v>
          </cell>
        </row>
        <row r="36">
          <cell r="A36" t="str">
            <v>NOV17</v>
          </cell>
        </row>
        <row r="37">
          <cell r="A37" t="str">
            <v>DEC17</v>
          </cell>
        </row>
        <row r="38">
          <cell r="A38" t="str">
            <v>JAN18</v>
          </cell>
        </row>
        <row r="39">
          <cell r="A39" t="str">
            <v>FEB18</v>
          </cell>
        </row>
        <row r="40">
          <cell r="A40" t="str">
            <v>MAR18</v>
          </cell>
        </row>
        <row r="41">
          <cell r="A41" t="str">
            <v>APR18</v>
          </cell>
        </row>
        <row r="42">
          <cell r="A42" t="str">
            <v>MAY18</v>
          </cell>
        </row>
        <row r="43">
          <cell r="A43" t="str">
            <v>JUN18</v>
          </cell>
        </row>
        <row r="44">
          <cell r="A44" t="str">
            <v>JUL18</v>
          </cell>
        </row>
        <row r="45">
          <cell r="A45" t="str">
            <v>AUG18</v>
          </cell>
        </row>
        <row r="46">
          <cell r="A46" t="str">
            <v>SEP18</v>
          </cell>
        </row>
        <row r="47">
          <cell r="A47" t="str">
            <v>OCT18</v>
          </cell>
        </row>
        <row r="48">
          <cell r="A48" t="str">
            <v>NOV18</v>
          </cell>
        </row>
        <row r="49">
          <cell r="A49" t="str">
            <v>DEC18</v>
          </cell>
        </row>
        <row r="50">
          <cell r="A50" t="str">
            <v>JAN19</v>
          </cell>
        </row>
        <row r="51">
          <cell r="A51" t="str">
            <v>FEB19</v>
          </cell>
        </row>
        <row r="52">
          <cell r="A52" t="str">
            <v>MAR19</v>
          </cell>
        </row>
        <row r="53">
          <cell r="A53" t="str">
            <v>APR19</v>
          </cell>
        </row>
        <row r="54">
          <cell r="A54" t="str">
            <v>MAY19</v>
          </cell>
        </row>
        <row r="55">
          <cell r="A55" t="str">
            <v>JUN19</v>
          </cell>
        </row>
        <row r="56">
          <cell r="A56" t="str">
            <v>JUL19</v>
          </cell>
        </row>
        <row r="57">
          <cell r="A57" t="str">
            <v>AUG19</v>
          </cell>
        </row>
        <row r="58">
          <cell r="A58" t="str">
            <v>SEP19</v>
          </cell>
        </row>
        <row r="59">
          <cell r="A59" t="str">
            <v>OCT19</v>
          </cell>
        </row>
        <row r="60">
          <cell r="A60" t="str">
            <v>NOV19</v>
          </cell>
        </row>
        <row r="61">
          <cell r="A61" t="str">
            <v>DEC19</v>
          </cell>
        </row>
        <row r="62">
          <cell r="A62" t="str">
            <v>JAN20</v>
          </cell>
        </row>
        <row r="63">
          <cell r="A63" t="str">
            <v>FEB20</v>
          </cell>
        </row>
        <row r="64">
          <cell r="A64" t="str">
            <v>MAR20</v>
          </cell>
        </row>
        <row r="65">
          <cell r="A65" t="str">
            <v>APR20</v>
          </cell>
        </row>
        <row r="66">
          <cell r="A66" t="str">
            <v>MAY20</v>
          </cell>
        </row>
        <row r="67">
          <cell r="A67" t="str">
            <v>JUN20</v>
          </cell>
        </row>
        <row r="68">
          <cell r="A68" t="str">
            <v>JUL20</v>
          </cell>
        </row>
        <row r="69">
          <cell r="A69" t="str">
            <v>AUG20</v>
          </cell>
        </row>
        <row r="70">
          <cell r="A70" t="str">
            <v>SEP20</v>
          </cell>
        </row>
        <row r="71">
          <cell r="A71" t="str">
            <v>OCT20</v>
          </cell>
        </row>
        <row r="72">
          <cell r="A72" t="str">
            <v>NOV20</v>
          </cell>
        </row>
        <row r="73">
          <cell r="A73" t="str">
            <v>DEC20</v>
          </cell>
        </row>
        <row r="74">
          <cell r="A74" t="str">
            <v>JAN21</v>
          </cell>
        </row>
        <row r="75">
          <cell r="A75" t="str">
            <v>FEB21</v>
          </cell>
        </row>
        <row r="76">
          <cell r="A76" t="str">
            <v>MAR21</v>
          </cell>
        </row>
        <row r="77">
          <cell r="A77" t="str">
            <v>APR21</v>
          </cell>
        </row>
        <row r="78">
          <cell r="A78" t="str">
            <v>MAY21</v>
          </cell>
        </row>
        <row r="79">
          <cell r="A79" t="str">
            <v>JUN21</v>
          </cell>
        </row>
        <row r="80">
          <cell r="A80" t="str">
            <v>JUL21</v>
          </cell>
        </row>
        <row r="81">
          <cell r="A81" t="str">
            <v>AUG21</v>
          </cell>
        </row>
        <row r="82">
          <cell r="A82" t="str">
            <v>SEP21</v>
          </cell>
        </row>
        <row r="83">
          <cell r="A83" t="str">
            <v>OCT21</v>
          </cell>
        </row>
        <row r="84">
          <cell r="A84" t="str">
            <v>NOV21</v>
          </cell>
        </row>
        <row r="85">
          <cell r="A85" t="str">
            <v>DEC21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tristate.coop/highline-electric-association-supports-members-during-february-2021-cold-weather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s://tristate.coop/highline-electric-association-supports-members-during-february-2021-cold-weather" TargetMode="Externa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1"/>
  <sheetViews>
    <sheetView showGridLines="0" view="pageBreakPreview" zoomScale="85" zoomScaleNormal="100" zoomScaleSheetLayoutView="85" workbookViewId="0"/>
  </sheetViews>
  <sheetFormatPr defaultColWidth="9.08984375" defaultRowHeight="13.25" x14ac:dyDescent="0.75"/>
  <cols>
    <col min="1" max="1" width="1.36328125" style="152" customWidth="1"/>
    <col min="2" max="2" width="2.81640625" style="152" customWidth="1"/>
    <col min="3" max="3" width="10.26953125" style="152" customWidth="1"/>
    <col min="4" max="4" width="30.36328125" style="152" customWidth="1"/>
    <col min="5" max="6" width="62.7265625" style="152" customWidth="1"/>
    <col min="7" max="16384" width="9.08984375" style="152"/>
  </cols>
  <sheetData>
    <row r="1" spans="1:6" x14ac:dyDescent="0.75">
      <c r="A1" s="151" t="str" cm="1">
        <f t="array" aca="1" ref="A1" ca="1">MID(CELL("filename",A1),FIND("]",CELL("filename",A1))+1,255)</f>
        <v>USER GUIDE</v>
      </c>
    </row>
    <row r="4" spans="1:6" ht="16" x14ac:dyDescent="0.75">
      <c r="C4" s="153" t="s">
        <v>270</v>
      </c>
      <c r="D4" s="153" t="s">
        <v>169</v>
      </c>
      <c r="E4" s="153" t="s">
        <v>170</v>
      </c>
      <c r="F4" s="153" t="s">
        <v>171</v>
      </c>
    </row>
    <row r="5" spans="1:6" ht="39.75" x14ac:dyDescent="0.75">
      <c r="C5" s="154" t="str">
        <f ca="1">'A1 BSA Exit Fee'!$A$1</f>
        <v>A1</v>
      </c>
      <c r="D5" s="154" t="str">
        <f ca="1">'A1 BSA Exit Fee'!$A$2</f>
        <v>A1 BSA Exit Fee</v>
      </c>
      <c r="E5" s="154" t="s">
        <v>245</v>
      </c>
      <c r="F5" s="154" t="s">
        <v>290</v>
      </c>
    </row>
    <row r="6" spans="1:6" ht="53" x14ac:dyDescent="0.75">
      <c r="C6" s="155" t="str">
        <f ca="1">'A2 Sequencing Summary'!$A$1</f>
        <v>A2</v>
      </c>
      <c r="D6" s="155" t="str">
        <f ca="1">'A2 Sequencing Summary'!$A$2</f>
        <v>A2 Sequencing Summary</v>
      </c>
      <c r="E6" s="155" t="s">
        <v>172</v>
      </c>
      <c r="F6" s="155" t="s">
        <v>300</v>
      </c>
    </row>
    <row r="7" spans="1:6" ht="26.5" x14ac:dyDescent="0.75">
      <c r="C7" s="154" t="str">
        <f ca="1">'A3 Generation Share'!$A$1</f>
        <v>A3</v>
      </c>
      <c r="D7" s="154" t="str">
        <f ca="1">'A3 Generation Share'!$A$2</f>
        <v>A3 Generation Share</v>
      </c>
      <c r="E7" s="154" t="s">
        <v>172</v>
      </c>
      <c r="F7" s="154" t="s">
        <v>291</v>
      </c>
    </row>
    <row r="8" spans="1:6" ht="26.5" x14ac:dyDescent="0.75">
      <c r="C8" s="156" t="str">
        <f ca="1">'A4 Springerville SRP Adj'!$A$1</f>
        <v>A4</v>
      </c>
      <c r="D8" s="156" t="str">
        <f ca="1">'A4 Springerville SRP Adj'!$A$2</f>
        <v>A4 Springerville SRP Adj</v>
      </c>
      <c r="E8" s="156" t="s">
        <v>172</v>
      </c>
      <c r="F8" s="156" t="s">
        <v>306</v>
      </c>
    </row>
    <row r="9" spans="1:6" ht="26.5" x14ac:dyDescent="0.75">
      <c r="C9" s="154" t="str">
        <f ca="1">'A5 Other Liab'!$A$1</f>
        <v>A5</v>
      </c>
      <c r="D9" s="154" t="str">
        <f ca="1">'A5 Other Liab'!$A$2</f>
        <v>A5 Other Liab</v>
      </c>
      <c r="E9" s="154" t="s">
        <v>172</v>
      </c>
      <c r="F9" s="154" t="s">
        <v>292</v>
      </c>
    </row>
    <row r="10" spans="1:6" ht="26.5" x14ac:dyDescent="0.75">
      <c r="C10" s="156" t="str">
        <f ca="1">'A6 Benchmarking'!$A$1</f>
        <v>A6</v>
      </c>
      <c r="D10" s="156" t="str">
        <f ca="1">'A6 Benchmarking'!$A$2</f>
        <v>A6 Benchmarking</v>
      </c>
      <c r="E10" s="156" t="s">
        <v>172</v>
      </c>
      <c r="F10" s="209" t="s">
        <v>307</v>
      </c>
    </row>
    <row r="11" spans="1:6" ht="106" x14ac:dyDescent="0.75">
      <c r="C11" s="154"/>
      <c r="D11" s="154" t="str">
        <f ca="1">'Sequencing Analysis'!$A$1</f>
        <v>Sequencing Analysis</v>
      </c>
      <c r="E11" s="154" t="s">
        <v>332</v>
      </c>
      <c r="F11" s="157" t="s">
        <v>342</v>
      </c>
    </row>
  </sheetData>
  <pageMargins left="0.7" right="0.7" top="0.75" bottom="0.75" header="0.3" footer="0.3"/>
  <pageSetup scale="73" orientation="landscape" r:id="rId1"/>
  <headerFooter>
    <oddHeader>&amp;CDocket No. ER21-2818-000, et al
Exhibit No. UP-0021
&amp;P of &amp;N&amp;R&amp;"Times New Roman,Bold"User Guide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CK520"/>
  <sheetViews>
    <sheetView showGridLines="0" zoomScale="85" zoomScaleNormal="85" zoomScaleSheetLayoutView="85" workbookViewId="0">
      <pane xSplit="4" ySplit="13" topLeftCell="E14" activePane="bottomRight" state="frozen"/>
      <selection pane="topRight" activeCell="E1" sqref="E1"/>
      <selection pane="bottomLeft" activeCell="A14" sqref="A14"/>
      <selection pane="bottomRight" activeCell="E14" sqref="E14"/>
    </sheetView>
  </sheetViews>
  <sheetFormatPr defaultColWidth="10.81640625" defaultRowHeight="13.25" outlineLevelRow="1" x14ac:dyDescent="0.75"/>
  <cols>
    <col min="1" max="1" width="1.36328125" style="1" customWidth="1"/>
    <col min="2" max="2" width="2.81640625" style="1" customWidth="1"/>
    <col min="3" max="3" width="39.81640625" style="1" bestFit="1" customWidth="1"/>
    <col min="4" max="4" width="11.26953125" style="1" bestFit="1" customWidth="1"/>
    <col min="5" max="46" width="10.36328125" style="1" customWidth="1"/>
    <col min="47" max="16384" width="10.81640625" style="1"/>
  </cols>
  <sheetData>
    <row r="1" spans="1:46" x14ac:dyDescent="0.75">
      <c r="A1" s="49" t="str">
        <f ca="1">TRIM(MID(CELL("filename",A1),FIND("]",CELL("filename",A1))+1,255))</f>
        <v>Sequencing Analysis</v>
      </c>
      <c r="B1" s="32"/>
      <c r="C1" s="32"/>
      <c r="D1" s="32"/>
      <c r="E1" s="96">
        <v>1</v>
      </c>
      <c r="F1" s="96">
        <f t="shared" ref="F1:AT1" si="0">E1+1</f>
        <v>2</v>
      </c>
      <c r="G1" s="96">
        <f t="shared" si="0"/>
        <v>3</v>
      </c>
      <c r="H1" s="96">
        <f t="shared" si="0"/>
        <v>4</v>
      </c>
      <c r="I1" s="96">
        <f t="shared" si="0"/>
        <v>5</v>
      </c>
      <c r="J1" s="96">
        <f t="shared" si="0"/>
        <v>6</v>
      </c>
      <c r="K1" s="96">
        <f t="shared" si="0"/>
        <v>7</v>
      </c>
      <c r="L1" s="96">
        <f t="shared" si="0"/>
        <v>8</v>
      </c>
      <c r="M1" s="96">
        <f t="shared" si="0"/>
        <v>9</v>
      </c>
      <c r="N1" s="96">
        <f t="shared" si="0"/>
        <v>10</v>
      </c>
      <c r="O1" s="96">
        <f t="shared" si="0"/>
        <v>11</v>
      </c>
      <c r="P1" s="96">
        <f t="shared" si="0"/>
        <v>12</v>
      </c>
      <c r="Q1" s="96">
        <f t="shared" si="0"/>
        <v>13</v>
      </c>
      <c r="R1" s="96">
        <f t="shared" si="0"/>
        <v>14</v>
      </c>
      <c r="S1" s="96">
        <f t="shared" si="0"/>
        <v>15</v>
      </c>
      <c r="T1" s="96">
        <f t="shared" si="0"/>
        <v>16</v>
      </c>
      <c r="U1" s="96">
        <f t="shared" si="0"/>
        <v>17</v>
      </c>
      <c r="V1" s="96">
        <f t="shared" si="0"/>
        <v>18</v>
      </c>
      <c r="W1" s="96">
        <f t="shared" si="0"/>
        <v>19</v>
      </c>
      <c r="X1" s="96">
        <f t="shared" si="0"/>
        <v>20</v>
      </c>
      <c r="Y1" s="96">
        <f t="shared" si="0"/>
        <v>21</v>
      </c>
      <c r="Z1" s="96">
        <f t="shared" si="0"/>
        <v>22</v>
      </c>
      <c r="AA1" s="96">
        <f t="shared" si="0"/>
        <v>23</v>
      </c>
      <c r="AB1" s="96">
        <f t="shared" si="0"/>
        <v>24</v>
      </c>
      <c r="AC1" s="96">
        <f t="shared" si="0"/>
        <v>25</v>
      </c>
      <c r="AD1" s="96">
        <f t="shared" si="0"/>
        <v>26</v>
      </c>
      <c r="AE1" s="96">
        <f t="shared" si="0"/>
        <v>27</v>
      </c>
      <c r="AF1" s="96">
        <f t="shared" si="0"/>
        <v>28</v>
      </c>
      <c r="AG1" s="96">
        <f t="shared" si="0"/>
        <v>29</v>
      </c>
      <c r="AH1" s="96">
        <f t="shared" si="0"/>
        <v>30</v>
      </c>
      <c r="AI1" s="96">
        <f t="shared" si="0"/>
        <v>31</v>
      </c>
      <c r="AJ1" s="96">
        <f t="shared" si="0"/>
        <v>32</v>
      </c>
      <c r="AK1" s="96">
        <f t="shared" si="0"/>
        <v>33</v>
      </c>
      <c r="AL1" s="96">
        <f t="shared" si="0"/>
        <v>34</v>
      </c>
      <c r="AM1" s="96">
        <f t="shared" si="0"/>
        <v>35</v>
      </c>
      <c r="AN1" s="96">
        <f t="shared" si="0"/>
        <v>36</v>
      </c>
      <c r="AO1" s="96">
        <f t="shared" si="0"/>
        <v>37</v>
      </c>
      <c r="AP1" s="96">
        <f t="shared" si="0"/>
        <v>38</v>
      </c>
      <c r="AQ1" s="96">
        <f t="shared" si="0"/>
        <v>39</v>
      </c>
      <c r="AR1" s="96">
        <f t="shared" si="0"/>
        <v>40</v>
      </c>
      <c r="AS1" s="96">
        <f t="shared" si="0"/>
        <v>41</v>
      </c>
      <c r="AT1" s="96">
        <f t="shared" si="0"/>
        <v>42</v>
      </c>
    </row>
    <row r="2" spans="1:46" ht="16.5" customHeight="1" x14ac:dyDescent="0.75">
      <c r="A2" s="49"/>
      <c r="B2" s="87" t="s">
        <v>278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</row>
    <row r="3" spans="1:46" s="47" customFormat="1" ht="16.5" customHeight="1" x14ac:dyDescent="0.75">
      <c r="A3" s="50"/>
      <c r="B3" s="50" t="s">
        <v>256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</row>
    <row r="4" spans="1:46" s="48" customFormat="1" ht="13" customHeight="1" x14ac:dyDescent="0.75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</row>
    <row r="5" spans="1:46" s="48" customFormat="1" ht="13" customHeight="1" x14ac:dyDescent="0.75">
      <c r="A5" s="49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</row>
    <row r="6" spans="1:46" s="48" customFormat="1" ht="13" customHeight="1" outlineLevel="1" x14ac:dyDescent="0.75">
      <c r="A6" s="32"/>
      <c r="B6" s="64" t="str">
        <f>C145</f>
        <v>Springer Electric</v>
      </c>
      <c r="C6" s="52" t="str">
        <f>$C$146</f>
        <v>United Power Inc.</v>
      </c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</row>
    <row r="7" spans="1:46" s="48" customFormat="1" ht="13" customHeight="1" outlineLevel="1" x14ac:dyDescent="0.75">
      <c r="A7" s="32"/>
      <c r="B7" s="64" t="str">
        <f>C6</f>
        <v>United Power Inc.</v>
      </c>
      <c r="C7" s="44" t="str">
        <f>$B7&amp;" - Allocator"</f>
        <v>United Power Inc. - Allocator</v>
      </c>
      <c r="D7" s="44"/>
      <c r="E7" s="134">
        <f t="shared" ref="E7:AT7" si="1">INDEX(E$249:E$290,MATCH($B7,$C$249:$C$290,0),1)</f>
        <v>0.13340563405372197</v>
      </c>
      <c r="F7" s="134">
        <f t="shared" si="1"/>
        <v>0.13487731199153846</v>
      </c>
      <c r="G7" s="134">
        <f t="shared" si="1"/>
        <v>0.13620136088634074</v>
      </c>
      <c r="H7" s="134">
        <f t="shared" si="1"/>
        <v>0.13840285429463239</v>
      </c>
      <c r="I7" s="134">
        <f t="shared" si="1"/>
        <v>0.13884551673878548</v>
      </c>
      <c r="J7" s="134">
        <f t="shared" si="1"/>
        <v>0.13975779199779045</v>
      </c>
      <c r="K7" s="134">
        <f t="shared" si="1"/>
        <v>0.14431472966474268</v>
      </c>
      <c r="L7" s="134">
        <f t="shared" si="1"/>
        <v>0.15248904084127221</v>
      </c>
      <c r="M7" s="134">
        <f t="shared" si="1"/>
        <v>0.15290918356755798</v>
      </c>
      <c r="N7" s="134">
        <f t="shared" si="1"/>
        <v>0.15479902393124126</v>
      </c>
      <c r="O7" s="134">
        <f t="shared" si="1"/>
        <v>0.16823265337150209</v>
      </c>
      <c r="P7" s="134">
        <f t="shared" si="1"/>
        <v>0.17339413967892103</v>
      </c>
      <c r="Q7" s="134">
        <f t="shared" si="1"/>
        <v>0.17976574625215436</v>
      </c>
      <c r="R7" s="134">
        <f t="shared" si="1"/>
        <v>0.18571266539661263</v>
      </c>
      <c r="S7" s="134">
        <f t="shared" si="1"/>
        <v>0.19045225886711709</v>
      </c>
      <c r="T7" s="134">
        <f t="shared" si="1"/>
        <v>0.21420111365910022</v>
      </c>
      <c r="U7" s="134">
        <f t="shared" si="1"/>
        <v>0.21420111365910022</v>
      </c>
      <c r="V7" s="134">
        <f t="shared" si="1"/>
        <v>0.21589251165244266</v>
      </c>
      <c r="W7" s="134">
        <f t="shared" si="1"/>
        <v>0.22313133040115482</v>
      </c>
      <c r="X7" s="134">
        <f t="shared" si="1"/>
        <v>0.23248507294663662</v>
      </c>
      <c r="Y7" s="134">
        <f t="shared" si="1"/>
        <v>0.26324005380083892</v>
      </c>
      <c r="Z7" s="134">
        <f t="shared" si="1"/>
        <v>0.26632249612562398</v>
      </c>
      <c r="AA7" s="134">
        <f t="shared" si="1"/>
        <v>0.26769084251813902</v>
      </c>
      <c r="AB7" s="134">
        <f t="shared" si="1"/>
        <v>0.26769084251813902</v>
      </c>
      <c r="AC7" s="134">
        <f t="shared" si="1"/>
        <v>0.2745010136693638</v>
      </c>
      <c r="AD7" s="134">
        <f t="shared" si="1"/>
        <v>0.27450101366936386</v>
      </c>
      <c r="AE7" s="134">
        <f t="shared" si="1"/>
        <v>0.33554586805631542</v>
      </c>
      <c r="AF7" s="134">
        <f t="shared" si="1"/>
        <v>0.34034965677148932</v>
      </c>
      <c r="AG7" s="134">
        <f t="shared" si="1"/>
        <v>0.3729982704976964</v>
      </c>
      <c r="AH7" s="134">
        <f t="shared" si="1"/>
        <v>0.39413020992645303</v>
      </c>
      <c r="AI7" s="134">
        <f t="shared" si="1"/>
        <v>0.41454027594758019</v>
      </c>
      <c r="AJ7" s="134">
        <f t="shared" si="1"/>
        <v>0.42742454700584553</v>
      </c>
      <c r="AK7" s="134">
        <f t="shared" si="1"/>
        <v>0.43345235581896824</v>
      </c>
      <c r="AL7" s="134">
        <f t="shared" si="1"/>
        <v>0.45050974993823961</v>
      </c>
      <c r="AM7" s="134">
        <f t="shared" si="1"/>
        <v>0.47884804492243205</v>
      </c>
      <c r="AN7" s="134">
        <f t="shared" si="1"/>
        <v>0.52888704253819552</v>
      </c>
      <c r="AO7" s="134">
        <f t="shared" si="1"/>
        <v>0.56009390164303063</v>
      </c>
      <c r="AP7" s="134">
        <f t="shared" si="1"/>
        <v>0</v>
      </c>
      <c r="AQ7" s="134">
        <f t="shared" si="1"/>
        <v>0</v>
      </c>
      <c r="AR7" s="134">
        <f t="shared" si="1"/>
        <v>0</v>
      </c>
      <c r="AS7" s="134">
        <f t="shared" si="1"/>
        <v>0</v>
      </c>
      <c r="AT7" s="134">
        <f t="shared" si="1"/>
        <v>0</v>
      </c>
    </row>
    <row r="8" spans="1:46" s="48" customFormat="1" ht="13" customHeight="1" outlineLevel="1" x14ac:dyDescent="0.75">
      <c r="A8" s="32"/>
      <c r="B8" s="64" t="str">
        <f>C6</f>
        <v>United Power Inc.</v>
      </c>
      <c r="C8" s="57" t="str">
        <f>$B8&amp;" - Patronage Capital"</f>
        <v>United Power Inc. - Patronage Capital</v>
      </c>
      <c r="D8" s="44"/>
      <c r="E8" s="122">
        <f>E$191</f>
        <v>124.963722</v>
      </c>
      <c r="F8" s="122">
        <f t="shared" ref="F8:AT8" si="2">F$191</f>
        <v>124.96372199999999</v>
      </c>
      <c r="G8" s="122">
        <f t="shared" si="2"/>
        <v>124.96372200000002</v>
      </c>
      <c r="H8" s="122">
        <f t="shared" si="2"/>
        <v>124.96372200000002</v>
      </c>
      <c r="I8" s="122">
        <f t="shared" si="2"/>
        <v>124.96372200000006</v>
      </c>
      <c r="J8" s="122">
        <f t="shared" si="2"/>
        <v>124.96372200000005</v>
      </c>
      <c r="K8" s="122">
        <f t="shared" si="2"/>
        <v>124.96372200000009</v>
      </c>
      <c r="L8" s="122">
        <f t="shared" si="2"/>
        <v>124.963722</v>
      </c>
      <c r="M8" s="122">
        <f t="shared" si="2"/>
        <v>124.96372200000003</v>
      </c>
      <c r="N8" s="122">
        <f t="shared" si="2"/>
        <v>124.96372200000005</v>
      </c>
      <c r="O8" s="122">
        <f t="shared" si="2"/>
        <v>124.96372200000002</v>
      </c>
      <c r="P8" s="122">
        <f t="shared" si="2"/>
        <v>124.96372200000003</v>
      </c>
      <c r="Q8" s="122">
        <f t="shared" si="2"/>
        <v>124.96372200000003</v>
      </c>
      <c r="R8" s="122">
        <f t="shared" si="2"/>
        <v>124.96372200000003</v>
      </c>
      <c r="S8" s="122">
        <f t="shared" si="2"/>
        <v>124.96372200000003</v>
      </c>
      <c r="T8" s="122">
        <f t="shared" si="2"/>
        <v>124.963722</v>
      </c>
      <c r="U8" s="122">
        <f t="shared" si="2"/>
        <v>124.963722</v>
      </c>
      <c r="V8" s="122">
        <f t="shared" si="2"/>
        <v>124.963722</v>
      </c>
      <c r="W8" s="122">
        <f t="shared" si="2"/>
        <v>124.963722</v>
      </c>
      <c r="X8" s="122">
        <f t="shared" si="2"/>
        <v>124.96372199999998</v>
      </c>
      <c r="Y8" s="122">
        <f t="shared" si="2"/>
        <v>124.96372199999999</v>
      </c>
      <c r="Z8" s="122">
        <f t="shared" si="2"/>
        <v>124.96372199999999</v>
      </c>
      <c r="AA8" s="122">
        <f t="shared" si="2"/>
        <v>124.96372200000002</v>
      </c>
      <c r="AB8" s="122">
        <f t="shared" si="2"/>
        <v>124.96372200000002</v>
      </c>
      <c r="AC8" s="122">
        <f t="shared" si="2"/>
        <v>124.96372200000002</v>
      </c>
      <c r="AD8" s="122">
        <f t="shared" si="2"/>
        <v>124.96372200000005</v>
      </c>
      <c r="AE8" s="122">
        <f t="shared" si="2"/>
        <v>124.96372200000005</v>
      </c>
      <c r="AF8" s="122">
        <f t="shared" si="2"/>
        <v>124.96372200000008</v>
      </c>
      <c r="AG8" s="122">
        <f t="shared" si="2"/>
        <v>124.96372200000006</v>
      </c>
      <c r="AH8" s="122">
        <f t="shared" si="2"/>
        <v>124.96372200000008</v>
      </c>
      <c r="AI8" s="122">
        <f t="shared" si="2"/>
        <v>124.96372200000008</v>
      </c>
      <c r="AJ8" s="122">
        <f t="shared" si="2"/>
        <v>124.963722</v>
      </c>
      <c r="AK8" s="122">
        <f t="shared" si="2"/>
        <v>124.96372200000002</v>
      </c>
      <c r="AL8" s="122">
        <f t="shared" si="2"/>
        <v>124.96372200000003</v>
      </c>
      <c r="AM8" s="122">
        <f t="shared" si="2"/>
        <v>124.96372200000003</v>
      </c>
      <c r="AN8" s="122">
        <f t="shared" si="2"/>
        <v>124.96372200000003</v>
      </c>
      <c r="AO8" s="122">
        <f t="shared" si="2"/>
        <v>124.96372200000005</v>
      </c>
      <c r="AP8" s="122">
        <f t="shared" si="2"/>
        <v>0</v>
      </c>
      <c r="AQ8" s="122">
        <f t="shared" si="2"/>
        <v>0</v>
      </c>
      <c r="AR8" s="122">
        <f t="shared" si="2"/>
        <v>0</v>
      </c>
      <c r="AS8" s="122">
        <f t="shared" si="2"/>
        <v>0</v>
      </c>
      <c r="AT8" s="122">
        <f t="shared" si="2"/>
        <v>0</v>
      </c>
    </row>
    <row r="9" spans="1:46" s="48" customFormat="1" ht="13" customHeight="1" outlineLevel="1" x14ac:dyDescent="0.75">
      <c r="A9" s="54"/>
      <c r="B9" s="97" t="str">
        <f>C6</f>
        <v>United Power Inc.</v>
      </c>
      <c r="C9" s="44" t="str">
        <f>$B9&amp;" - Cash Exit Fee"</f>
        <v>United Power Inc. - Cash Exit Fee</v>
      </c>
      <c r="D9" s="150"/>
      <c r="E9" s="124">
        <f>E11-E8</f>
        <v>146.4026759349868</v>
      </c>
      <c r="F9" s="124">
        <f t="shared" ref="F9:AT9" si="3">F11-F8</f>
        <v>146.40267593498677</v>
      </c>
      <c r="G9" s="124">
        <f t="shared" si="3"/>
        <v>146.40267593498686</v>
      </c>
      <c r="H9" s="124">
        <f t="shared" si="3"/>
        <v>146.40267593498692</v>
      </c>
      <c r="I9" s="124">
        <f t="shared" si="3"/>
        <v>146.40267593498686</v>
      </c>
      <c r="J9" s="124">
        <f t="shared" si="3"/>
        <v>146.40267593498683</v>
      </c>
      <c r="K9" s="124">
        <f t="shared" si="3"/>
        <v>146.40267593498686</v>
      </c>
      <c r="L9" s="124">
        <f t="shared" si="3"/>
        <v>146.40267593498686</v>
      </c>
      <c r="M9" s="124">
        <f t="shared" si="3"/>
        <v>146.40267593498697</v>
      </c>
      <c r="N9" s="124">
        <f t="shared" si="3"/>
        <v>146.40267593498683</v>
      </c>
      <c r="O9" s="124">
        <f t="shared" si="3"/>
        <v>146.40267593498692</v>
      </c>
      <c r="P9" s="124">
        <f t="shared" si="3"/>
        <v>146.40267593498692</v>
      </c>
      <c r="Q9" s="124">
        <f t="shared" si="3"/>
        <v>146.40267593498692</v>
      </c>
      <c r="R9" s="124">
        <f t="shared" si="3"/>
        <v>146.40267593498692</v>
      </c>
      <c r="S9" s="124">
        <f t="shared" si="3"/>
        <v>146.40267593498692</v>
      </c>
      <c r="T9" s="124">
        <f t="shared" si="3"/>
        <v>146.40267593498686</v>
      </c>
      <c r="U9" s="124">
        <f t="shared" si="3"/>
        <v>146.40267593498686</v>
      </c>
      <c r="V9" s="124">
        <f t="shared" si="3"/>
        <v>146.40267593498692</v>
      </c>
      <c r="W9" s="124">
        <f t="shared" si="3"/>
        <v>146.40267593498697</v>
      </c>
      <c r="X9" s="124">
        <f t="shared" si="3"/>
        <v>146.40267593498692</v>
      </c>
      <c r="Y9" s="124">
        <f t="shared" si="3"/>
        <v>146.40267593498689</v>
      </c>
      <c r="Z9" s="124">
        <f t="shared" si="3"/>
        <v>146.40267593498695</v>
      </c>
      <c r="AA9" s="124">
        <f t="shared" si="3"/>
        <v>146.40267593498692</v>
      </c>
      <c r="AB9" s="124">
        <f t="shared" si="3"/>
        <v>146.40267593498692</v>
      </c>
      <c r="AC9" s="124">
        <f t="shared" si="3"/>
        <v>146.40267593498692</v>
      </c>
      <c r="AD9" s="124">
        <f t="shared" si="3"/>
        <v>146.40267593498689</v>
      </c>
      <c r="AE9" s="124">
        <f t="shared" si="3"/>
        <v>146.40267593498683</v>
      </c>
      <c r="AF9" s="124">
        <f t="shared" si="3"/>
        <v>146.40267593498686</v>
      </c>
      <c r="AG9" s="124">
        <f t="shared" si="3"/>
        <v>146.4026759349868</v>
      </c>
      <c r="AH9" s="124">
        <f t="shared" si="3"/>
        <v>146.40267593498686</v>
      </c>
      <c r="AI9" s="124">
        <f t="shared" si="3"/>
        <v>146.40267593498686</v>
      </c>
      <c r="AJ9" s="124">
        <f t="shared" si="3"/>
        <v>146.40267593498686</v>
      </c>
      <c r="AK9" s="124">
        <f t="shared" si="3"/>
        <v>146.40267593498686</v>
      </c>
      <c r="AL9" s="124">
        <f t="shared" si="3"/>
        <v>146.40267593498686</v>
      </c>
      <c r="AM9" s="124">
        <f t="shared" si="3"/>
        <v>146.4026759349868</v>
      </c>
      <c r="AN9" s="124">
        <f t="shared" si="3"/>
        <v>146.40267593498686</v>
      </c>
      <c r="AO9" s="124">
        <f t="shared" si="3"/>
        <v>146.40267593498683</v>
      </c>
      <c r="AP9" s="124">
        <f t="shared" si="3"/>
        <v>0</v>
      </c>
      <c r="AQ9" s="124">
        <f t="shared" si="3"/>
        <v>0</v>
      </c>
      <c r="AR9" s="124">
        <f t="shared" si="3"/>
        <v>0</v>
      </c>
      <c r="AS9" s="124">
        <f t="shared" si="3"/>
        <v>0</v>
      </c>
      <c r="AT9" s="124">
        <f t="shared" si="3"/>
        <v>0</v>
      </c>
    </row>
    <row r="10" spans="1:46" s="48" customFormat="1" ht="13" customHeight="1" outlineLevel="1" x14ac:dyDescent="0.75">
      <c r="A10" s="54"/>
      <c r="B10" s="97" t="str">
        <f>C7</f>
        <v>United Power Inc. - Allocator</v>
      </c>
      <c r="C10" s="44" t="str">
        <f>$B10&amp;" - PPA Buyout"</f>
        <v>United Power Inc. - Allocator - PPA Buyout</v>
      </c>
      <c r="D10" s="150"/>
      <c r="E10" s="212" t="str">
        <f>IF(E8=0,0,"TBD")</f>
        <v>TBD</v>
      </c>
      <c r="F10" s="212" t="str">
        <f t="shared" ref="F10:AT10" si="4">IF(F8=0,0,"TBD")</f>
        <v>TBD</v>
      </c>
      <c r="G10" s="212" t="str">
        <f t="shared" si="4"/>
        <v>TBD</v>
      </c>
      <c r="H10" s="212" t="str">
        <f t="shared" si="4"/>
        <v>TBD</v>
      </c>
      <c r="I10" s="212" t="str">
        <f t="shared" si="4"/>
        <v>TBD</v>
      </c>
      <c r="J10" s="212" t="str">
        <f t="shared" si="4"/>
        <v>TBD</v>
      </c>
      <c r="K10" s="212" t="str">
        <f t="shared" si="4"/>
        <v>TBD</v>
      </c>
      <c r="L10" s="212" t="str">
        <f t="shared" si="4"/>
        <v>TBD</v>
      </c>
      <c r="M10" s="212" t="str">
        <f t="shared" si="4"/>
        <v>TBD</v>
      </c>
      <c r="N10" s="212" t="str">
        <f t="shared" si="4"/>
        <v>TBD</v>
      </c>
      <c r="O10" s="212" t="str">
        <f t="shared" si="4"/>
        <v>TBD</v>
      </c>
      <c r="P10" s="212" t="str">
        <f t="shared" si="4"/>
        <v>TBD</v>
      </c>
      <c r="Q10" s="212" t="str">
        <f t="shared" si="4"/>
        <v>TBD</v>
      </c>
      <c r="R10" s="212" t="str">
        <f t="shared" si="4"/>
        <v>TBD</v>
      </c>
      <c r="S10" s="212" t="str">
        <f t="shared" si="4"/>
        <v>TBD</v>
      </c>
      <c r="T10" s="212" t="str">
        <f t="shared" si="4"/>
        <v>TBD</v>
      </c>
      <c r="U10" s="212" t="str">
        <f t="shared" si="4"/>
        <v>TBD</v>
      </c>
      <c r="V10" s="212" t="str">
        <f t="shared" si="4"/>
        <v>TBD</v>
      </c>
      <c r="W10" s="212" t="str">
        <f t="shared" si="4"/>
        <v>TBD</v>
      </c>
      <c r="X10" s="212" t="str">
        <f t="shared" si="4"/>
        <v>TBD</v>
      </c>
      <c r="Y10" s="212" t="str">
        <f t="shared" si="4"/>
        <v>TBD</v>
      </c>
      <c r="Z10" s="212" t="str">
        <f t="shared" si="4"/>
        <v>TBD</v>
      </c>
      <c r="AA10" s="212" t="str">
        <f t="shared" si="4"/>
        <v>TBD</v>
      </c>
      <c r="AB10" s="212" t="str">
        <f t="shared" si="4"/>
        <v>TBD</v>
      </c>
      <c r="AC10" s="212" t="str">
        <f t="shared" si="4"/>
        <v>TBD</v>
      </c>
      <c r="AD10" s="212" t="str">
        <f t="shared" si="4"/>
        <v>TBD</v>
      </c>
      <c r="AE10" s="212" t="str">
        <f t="shared" si="4"/>
        <v>TBD</v>
      </c>
      <c r="AF10" s="212" t="str">
        <f t="shared" si="4"/>
        <v>TBD</v>
      </c>
      <c r="AG10" s="212" t="str">
        <f t="shared" si="4"/>
        <v>TBD</v>
      </c>
      <c r="AH10" s="212" t="str">
        <f t="shared" si="4"/>
        <v>TBD</v>
      </c>
      <c r="AI10" s="212" t="str">
        <f t="shared" si="4"/>
        <v>TBD</v>
      </c>
      <c r="AJ10" s="212" t="str">
        <f t="shared" si="4"/>
        <v>TBD</v>
      </c>
      <c r="AK10" s="212" t="str">
        <f t="shared" si="4"/>
        <v>TBD</v>
      </c>
      <c r="AL10" s="212" t="str">
        <f t="shared" si="4"/>
        <v>TBD</v>
      </c>
      <c r="AM10" s="212" t="str">
        <f t="shared" si="4"/>
        <v>TBD</v>
      </c>
      <c r="AN10" s="212" t="str">
        <f t="shared" si="4"/>
        <v>TBD</v>
      </c>
      <c r="AO10" s="212" t="str">
        <f t="shared" si="4"/>
        <v>TBD</v>
      </c>
      <c r="AP10" s="212">
        <f t="shared" si="4"/>
        <v>0</v>
      </c>
      <c r="AQ10" s="212">
        <f t="shared" si="4"/>
        <v>0</v>
      </c>
      <c r="AR10" s="212">
        <f t="shared" si="4"/>
        <v>0</v>
      </c>
      <c r="AS10" s="212">
        <f t="shared" si="4"/>
        <v>0</v>
      </c>
      <c r="AT10" s="212">
        <f t="shared" si="4"/>
        <v>0</v>
      </c>
    </row>
    <row r="11" spans="1:46" s="48" customFormat="1" ht="13" customHeight="1" outlineLevel="1" x14ac:dyDescent="0.75">
      <c r="A11" s="32"/>
      <c r="B11" s="64" t="str">
        <f>C6</f>
        <v>United Power Inc.</v>
      </c>
      <c r="C11" s="150" t="str">
        <f>$B11&amp;" - Exit Fee"</f>
        <v>United Power Inc. - Exit Fee</v>
      </c>
      <c r="D11" s="150"/>
      <c r="E11" s="139">
        <f t="shared" ref="E11:AT11" si="5">E7*E$105</f>
        <v>271.36639793498682</v>
      </c>
      <c r="F11" s="139">
        <f t="shared" si="5"/>
        <v>271.36639793498676</v>
      </c>
      <c r="G11" s="139">
        <f t="shared" si="5"/>
        <v>271.36639793498688</v>
      </c>
      <c r="H11" s="139">
        <f t="shared" si="5"/>
        <v>271.36639793498694</v>
      </c>
      <c r="I11" s="139">
        <f t="shared" si="5"/>
        <v>271.36639793498694</v>
      </c>
      <c r="J11" s="139">
        <f t="shared" si="5"/>
        <v>271.36639793498688</v>
      </c>
      <c r="K11" s="139">
        <f t="shared" si="5"/>
        <v>271.36639793498694</v>
      </c>
      <c r="L11" s="139">
        <f t="shared" si="5"/>
        <v>271.36639793498688</v>
      </c>
      <c r="M11" s="139">
        <f t="shared" si="5"/>
        <v>271.36639793498699</v>
      </c>
      <c r="N11" s="139">
        <f t="shared" si="5"/>
        <v>271.36639793498688</v>
      </c>
      <c r="O11" s="139">
        <f t="shared" si="5"/>
        <v>271.36639793498694</v>
      </c>
      <c r="P11" s="139">
        <f t="shared" si="5"/>
        <v>271.36639793498694</v>
      </c>
      <c r="Q11" s="139">
        <f t="shared" si="5"/>
        <v>271.36639793498694</v>
      </c>
      <c r="R11" s="139">
        <f t="shared" si="5"/>
        <v>271.36639793498694</v>
      </c>
      <c r="S11" s="139">
        <f t="shared" si="5"/>
        <v>271.36639793498694</v>
      </c>
      <c r="T11" s="139">
        <f t="shared" si="5"/>
        <v>271.36639793498688</v>
      </c>
      <c r="U11" s="139">
        <f t="shared" si="5"/>
        <v>271.36639793498688</v>
      </c>
      <c r="V11" s="139">
        <f t="shared" si="5"/>
        <v>271.36639793498694</v>
      </c>
      <c r="W11" s="139">
        <f t="shared" si="5"/>
        <v>271.36639793498699</v>
      </c>
      <c r="X11" s="139">
        <f t="shared" si="5"/>
        <v>271.36639793498688</v>
      </c>
      <c r="Y11" s="139">
        <f t="shared" si="5"/>
        <v>271.36639793498688</v>
      </c>
      <c r="Z11" s="139">
        <f t="shared" si="5"/>
        <v>271.36639793498694</v>
      </c>
      <c r="AA11" s="139">
        <f t="shared" si="5"/>
        <v>271.36639793498694</v>
      </c>
      <c r="AB11" s="139">
        <f t="shared" si="5"/>
        <v>271.36639793498694</v>
      </c>
      <c r="AC11" s="139">
        <f t="shared" si="5"/>
        <v>271.36639793498694</v>
      </c>
      <c r="AD11" s="139">
        <f t="shared" si="5"/>
        <v>271.36639793498694</v>
      </c>
      <c r="AE11" s="139">
        <f t="shared" si="5"/>
        <v>271.36639793498688</v>
      </c>
      <c r="AF11" s="139">
        <f t="shared" si="5"/>
        <v>271.36639793498694</v>
      </c>
      <c r="AG11" s="139">
        <f t="shared" si="5"/>
        <v>271.36639793498688</v>
      </c>
      <c r="AH11" s="139">
        <f t="shared" si="5"/>
        <v>271.36639793498694</v>
      </c>
      <c r="AI11" s="139">
        <f t="shared" si="5"/>
        <v>271.36639793498694</v>
      </c>
      <c r="AJ11" s="139">
        <f t="shared" si="5"/>
        <v>271.36639793498688</v>
      </c>
      <c r="AK11" s="139">
        <f t="shared" si="5"/>
        <v>271.36639793498688</v>
      </c>
      <c r="AL11" s="139">
        <f t="shared" si="5"/>
        <v>271.36639793498688</v>
      </c>
      <c r="AM11" s="139">
        <f t="shared" si="5"/>
        <v>271.36639793498682</v>
      </c>
      <c r="AN11" s="139">
        <f t="shared" si="5"/>
        <v>271.36639793498688</v>
      </c>
      <c r="AO11" s="139">
        <f t="shared" si="5"/>
        <v>271.36639793498688</v>
      </c>
      <c r="AP11" s="139">
        <f t="shared" si="5"/>
        <v>0</v>
      </c>
      <c r="AQ11" s="139">
        <f t="shared" si="5"/>
        <v>0</v>
      </c>
      <c r="AR11" s="139">
        <f t="shared" si="5"/>
        <v>0</v>
      </c>
      <c r="AS11" s="139">
        <f t="shared" si="5"/>
        <v>0</v>
      </c>
      <c r="AT11" s="139">
        <f t="shared" si="5"/>
        <v>0</v>
      </c>
    </row>
    <row r="12" spans="1:46" s="48" customFormat="1" ht="13" customHeight="1" outlineLevel="1" x14ac:dyDescent="0.75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</row>
    <row r="13" spans="1:46" s="48" customFormat="1" ht="13" customHeight="1" x14ac:dyDescent="0.75">
      <c r="A13" s="49"/>
      <c r="B13" s="49"/>
      <c r="C13" s="53" t="s">
        <v>252</v>
      </c>
      <c r="D13" s="100" t="s">
        <v>2</v>
      </c>
      <c r="E13" s="100" t="str">
        <f t="shared" ref="E13:AT13" si="6">TEXT(E$1,"0")</f>
        <v>1</v>
      </c>
      <c r="F13" s="149" t="str">
        <f t="shared" si="6"/>
        <v>2</v>
      </c>
      <c r="G13" s="149" t="str">
        <f t="shared" si="6"/>
        <v>3</v>
      </c>
      <c r="H13" s="149" t="str">
        <f t="shared" si="6"/>
        <v>4</v>
      </c>
      <c r="I13" s="149" t="str">
        <f t="shared" si="6"/>
        <v>5</v>
      </c>
      <c r="J13" s="149" t="str">
        <f t="shared" si="6"/>
        <v>6</v>
      </c>
      <c r="K13" s="149" t="str">
        <f t="shared" si="6"/>
        <v>7</v>
      </c>
      <c r="L13" s="149" t="str">
        <f t="shared" si="6"/>
        <v>8</v>
      </c>
      <c r="M13" s="149" t="str">
        <f t="shared" si="6"/>
        <v>9</v>
      </c>
      <c r="N13" s="149" t="str">
        <f t="shared" si="6"/>
        <v>10</v>
      </c>
      <c r="O13" s="149" t="str">
        <f t="shared" si="6"/>
        <v>11</v>
      </c>
      <c r="P13" s="149" t="str">
        <f t="shared" si="6"/>
        <v>12</v>
      </c>
      <c r="Q13" s="149" t="str">
        <f t="shared" si="6"/>
        <v>13</v>
      </c>
      <c r="R13" s="149" t="str">
        <f t="shared" si="6"/>
        <v>14</v>
      </c>
      <c r="S13" s="149" t="str">
        <f t="shared" si="6"/>
        <v>15</v>
      </c>
      <c r="T13" s="149" t="str">
        <f t="shared" si="6"/>
        <v>16</v>
      </c>
      <c r="U13" s="149" t="str">
        <f t="shared" si="6"/>
        <v>17</v>
      </c>
      <c r="V13" s="149" t="str">
        <f t="shared" si="6"/>
        <v>18</v>
      </c>
      <c r="W13" s="149" t="str">
        <f t="shared" si="6"/>
        <v>19</v>
      </c>
      <c r="X13" s="149" t="str">
        <f t="shared" si="6"/>
        <v>20</v>
      </c>
      <c r="Y13" s="149" t="str">
        <f t="shared" si="6"/>
        <v>21</v>
      </c>
      <c r="Z13" s="149" t="str">
        <f t="shared" si="6"/>
        <v>22</v>
      </c>
      <c r="AA13" s="149" t="str">
        <f t="shared" si="6"/>
        <v>23</v>
      </c>
      <c r="AB13" s="149" t="str">
        <f t="shared" si="6"/>
        <v>24</v>
      </c>
      <c r="AC13" s="149" t="str">
        <f t="shared" si="6"/>
        <v>25</v>
      </c>
      <c r="AD13" s="149" t="str">
        <f t="shared" si="6"/>
        <v>26</v>
      </c>
      <c r="AE13" s="149" t="str">
        <f t="shared" si="6"/>
        <v>27</v>
      </c>
      <c r="AF13" s="149" t="str">
        <f t="shared" si="6"/>
        <v>28</v>
      </c>
      <c r="AG13" s="149" t="str">
        <f t="shared" si="6"/>
        <v>29</v>
      </c>
      <c r="AH13" s="149" t="str">
        <f t="shared" si="6"/>
        <v>30</v>
      </c>
      <c r="AI13" s="149" t="str">
        <f t="shared" si="6"/>
        <v>31</v>
      </c>
      <c r="AJ13" s="149" t="str">
        <f t="shared" si="6"/>
        <v>32</v>
      </c>
      <c r="AK13" s="149" t="str">
        <f t="shared" si="6"/>
        <v>33</v>
      </c>
      <c r="AL13" s="149" t="str">
        <f t="shared" si="6"/>
        <v>34</v>
      </c>
      <c r="AM13" s="149" t="str">
        <f t="shared" si="6"/>
        <v>35</v>
      </c>
      <c r="AN13" s="149" t="str">
        <f t="shared" si="6"/>
        <v>36</v>
      </c>
      <c r="AO13" s="149" t="str">
        <f t="shared" si="6"/>
        <v>37</v>
      </c>
      <c r="AP13" s="149" t="str">
        <f t="shared" si="6"/>
        <v>38</v>
      </c>
      <c r="AQ13" s="149" t="str">
        <f t="shared" si="6"/>
        <v>39</v>
      </c>
      <c r="AR13" s="149" t="str">
        <f t="shared" si="6"/>
        <v>40</v>
      </c>
      <c r="AS13" s="149" t="str">
        <f t="shared" si="6"/>
        <v>41</v>
      </c>
      <c r="AT13" s="149" t="str">
        <f t="shared" si="6"/>
        <v>42</v>
      </c>
    </row>
    <row r="14" spans="1:46" s="48" customFormat="1" ht="13" customHeight="1" x14ac:dyDescent="0.75">
      <c r="A14" s="32"/>
      <c r="B14" s="32"/>
      <c r="C14" s="44" t="s">
        <v>250</v>
      </c>
      <c r="D14" s="131"/>
      <c r="E14" s="132">
        <f>COUNTIF(E$155:E$196,"&gt;0")</f>
        <v>42</v>
      </c>
      <c r="F14" s="132">
        <f t="shared" ref="F14:AT14" si="7">COUNTIF(F$155:F$196,"&gt;0")</f>
        <v>41</v>
      </c>
      <c r="G14" s="132">
        <f t="shared" si="7"/>
        <v>40</v>
      </c>
      <c r="H14" s="132">
        <f t="shared" si="7"/>
        <v>39</v>
      </c>
      <c r="I14" s="132">
        <f t="shared" si="7"/>
        <v>38</v>
      </c>
      <c r="J14" s="132">
        <f t="shared" si="7"/>
        <v>37</v>
      </c>
      <c r="K14" s="132">
        <f t="shared" si="7"/>
        <v>36</v>
      </c>
      <c r="L14" s="132">
        <f t="shared" si="7"/>
        <v>35</v>
      </c>
      <c r="M14" s="132">
        <f t="shared" si="7"/>
        <v>34</v>
      </c>
      <c r="N14" s="132">
        <f t="shared" si="7"/>
        <v>33</v>
      </c>
      <c r="O14" s="132">
        <f t="shared" si="7"/>
        <v>32</v>
      </c>
      <c r="P14" s="132">
        <f t="shared" si="7"/>
        <v>31</v>
      </c>
      <c r="Q14" s="132">
        <f t="shared" si="7"/>
        <v>30</v>
      </c>
      <c r="R14" s="132">
        <f t="shared" si="7"/>
        <v>29</v>
      </c>
      <c r="S14" s="132">
        <f t="shared" si="7"/>
        <v>28</v>
      </c>
      <c r="T14" s="132">
        <f t="shared" si="7"/>
        <v>27</v>
      </c>
      <c r="U14" s="132">
        <f t="shared" si="7"/>
        <v>26</v>
      </c>
      <c r="V14" s="132">
        <f t="shared" si="7"/>
        <v>25</v>
      </c>
      <c r="W14" s="132">
        <f t="shared" si="7"/>
        <v>24</v>
      </c>
      <c r="X14" s="132">
        <f t="shared" si="7"/>
        <v>23</v>
      </c>
      <c r="Y14" s="132">
        <f t="shared" si="7"/>
        <v>22</v>
      </c>
      <c r="Z14" s="132">
        <f t="shared" si="7"/>
        <v>21</v>
      </c>
      <c r="AA14" s="132">
        <f t="shared" si="7"/>
        <v>20</v>
      </c>
      <c r="AB14" s="132">
        <f t="shared" si="7"/>
        <v>19</v>
      </c>
      <c r="AC14" s="132">
        <f t="shared" si="7"/>
        <v>18</v>
      </c>
      <c r="AD14" s="132">
        <f t="shared" si="7"/>
        <v>17</v>
      </c>
      <c r="AE14" s="132">
        <f t="shared" si="7"/>
        <v>16</v>
      </c>
      <c r="AF14" s="132">
        <f t="shared" si="7"/>
        <v>15</v>
      </c>
      <c r="AG14" s="132">
        <f t="shared" si="7"/>
        <v>14</v>
      </c>
      <c r="AH14" s="132">
        <f t="shared" si="7"/>
        <v>13</v>
      </c>
      <c r="AI14" s="132">
        <f t="shared" si="7"/>
        <v>12</v>
      </c>
      <c r="AJ14" s="132">
        <f t="shared" si="7"/>
        <v>11</v>
      </c>
      <c r="AK14" s="132">
        <f t="shared" si="7"/>
        <v>10</v>
      </c>
      <c r="AL14" s="132">
        <f t="shared" si="7"/>
        <v>9</v>
      </c>
      <c r="AM14" s="132">
        <f t="shared" si="7"/>
        <v>8</v>
      </c>
      <c r="AN14" s="132">
        <f t="shared" si="7"/>
        <v>7</v>
      </c>
      <c r="AO14" s="132">
        <f t="shared" si="7"/>
        <v>6</v>
      </c>
      <c r="AP14" s="132">
        <f t="shared" si="7"/>
        <v>5</v>
      </c>
      <c r="AQ14" s="132">
        <f t="shared" si="7"/>
        <v>4</v>
      </c>
      <c r="AR14" s="132">
        <f t="shared" si="7"/>
        <v>3</v>
      </c>
      <c r="AS14" s="132">
        <f t="shared" si="7"/>
        <v>2</v>
      </c>
      <c r="AT14" s="132">
        <f t="shared" si="7"/>
        <v>1</v>
      </c>
    </row>
    <row r="15" spans="1:46" s="48" customFormat="1" ht="13" customHeight="1" x14ac:dyDescent="0.75">
      <c r="A15" s="32"/>
      <c r="B15" s="32"/>
      <c r="C15" s="44" t="s">
        <v>142</v>
      </c>
      <c r="D15" s="131">
        <f>SUM($E15:$AT15)</f>
        <v>-42</v>
      </c>
      <c r="E15" s="132">
        <f>-E$152</f>
        <v>-1</v>
      </c>
      <c r="F15" s="132">
        <f t="shared" ref="F15:AT15" si="8">-F$152</f>
        <v>-1</v>
      </c>
      <c r="G15" s="132">
        <f t="shared" si="8"/>
        <v>-1</v>
      </c>
      <c r="H15" s="132">
        <f t="shared" si="8"/>
        <v>-1</v>
      </c>
      <c r="I15" s="132">
        <f t="shared" si="8"/>
        <v>-1</v>
      </c>
      <c r="J15" s="132">
        <f t="shared" si="8"/>
        <v>-1</v>
      </c>
      <c r="K15" s="132">
        <f t="shared" si="8"/>
        <v>-1</v>
      </c>
      <c r="L15" s="132">
        <f t="shared" si="8"/>
        <v>-1</v>
      </c>
      <c r="M15" s="132">
        <f t="shared" si="8"/>
        <v>-1</v>
      </c>
      <c r="N15" s="132">
        <f t="shared" si="8"/>
        <v>-1</v>
      </c>
      <c r="O15" s="132">
        <f t="shared" si="8"/>
        <v>-1</v>
      </c>
      <c r="P15" s="132">
        <f t="shared" si="8"/>
        <v>-1</v>
      </c>
      <c r="Q15" s="132">
        <f t="shared" si="8"/>
        <v>-1</v>
      </c>
      <c r="R15" s="132">
        <f t="shared" si="8"/>
        <v>-1</v>
      </c>
      <c r="S15" s="132">
        <f t="shared" si="8"/>
        <v>-1</v>
      </c>
      <c r="T15" s="132">
        <f t="shared" si="8"/>
        <v>-1</v>
      </c>
      <c r="U15" s="132">
        <f t="shared" si="8"/>
        <v>-1</v>
      </c>
      <c r="V15" s="132">
        <f t="shared" si="8"/>
        <v>-1</v>
      </c>
      <c r="W15" s="132">
        <f t="shared" si="8"/>
        <v>-1</v>
      </c>
      <c r="X15" s="132">
        <f t="shared" si="8"/>
        <v>-1</v>
      </c>
      <c r="Y15" s="132">
        <f t="shared" si="8"/>
        <v>-1</v>
      </c>
      <c r="Z15" s="132">
        <f t="shared" si="8"/>
        <v>-1</v>
      </c>
      <c r="AA15" s="132">
        <f t="shared" si="8"/>
        <v>-1</v>
      </c>
      <c r="AB15" s="132">
        <f t="shared" si="8"/>
        <v>-1</v>
      </c>
      <c r="AC15" s="132">
        <f t="shared" si="8"/>
        <v>-1</v>
      </c>
      <c r="AD15" s="132">
        <f t="shared" si="8"/>
        <v>-1</v>
      </c>
      <c r="AE15" s="132">
        <f t="shared" si="8"/>
        <v>-1</v>
      </c>
      <c r="AF15" s="132">
        <f t="shared" si="8"/>
        <v>-1</v>
      </c>
      <c r="AG15" s="132">
        <f t="shared" si="8"/>
        <v>-1</v>
      </c>
      <c r="AH15" s="132">
        <f t="shared" si="8"/>
        <v>-1</v>
      </c>
      <c r="AI15" s="132">
        <f t="shared" si="8"/>
        <v>-1</v>
      </c>
      <c r="AJ15" s="132">
        <f t="shared" si="8"/>
        <v>-1</v>
      </c>
      <c r="AK15" s="132">
        <f t="shared" si="8"/>
        <v>-1</v>
      </c>
      <c r="AL15" s="132">
        <f t="shared" si="8"/>
        <v>-1</v>
      </c>
      <c r="AM15" s="132">
        <f t="shared" si="8"/>
        <v>-1</v>
      </c>
      <c r="AN15" s="132">
        <f t="shared" si="8"/>
        <v>-1</v>
      </c>
      <c r="AO15" s="132">
        <f t="shared" si="8"/>
        <v>-1</v>
      </c>
      <c r="AP15" s="132">
        <f t="shared" si="8"/>
        <v>-1</v>
      </c>
      <c r="AQ15" s="132">
        <f t="shared" si="8"/>
        <v>-1</v>
      </c>
      <c r="AR15" s="132">
        <f t="shared" si="8"/>
        <v>-1</v>
      </c>
      <c r="AS15" s="132">
        <f t="shared" si="8"/>
        <v>-1</v>
      </c>
      <c r="AT15" s="132">
        <f t="shared" si="8"/>
        <v>-1</v>
      </c>
    </row>
    <row r="16" spans="1:46" s="48" customFormat="1" ht="13" customHeight="1" x14ac:dyDescent="0.75">
      <c r="A16" s="32"/>
      <c r="B16" s="32"/>
      <c r="C16" s="44" t="s">
        <v>251</v>
      </c>
      <c r="D16" s="131"/>
      <c r="E16" s="133">
        <f>SUM(E14:E15)</f>
        <v>41</v>
      </c>
      <c r="F16" s="133">
        <f t="shared" ref="F16:AT16" si="9">SUM(F14:F15)</f>
        <v>40</v>
      </c>
      <c r="G16" s="133">
        <f t="shared" si="9"/>
        <v>39</v>
      </c>
      <c r="H16" s="133">
        <f t="shared" si="9"/>
        <v>38</v>
      </c>
      <c r="I16" s="133">
        <f t="shared" si="9"/>
        <v>37</v>
      </c>
      <c r="J16" s="133">
        <f t="shared" si="9"/>
        <v>36</v>
      </c>
      <c r="K16" s="133">
        <f t="shared" si="9"/>
        <v>35</v>
      </c>
      <c r="L16" s="133">
        <f t="shared" si="9"/>
        <v>34</v>
      </c>
      <c r="M16" s="133">
        <f t="shared" si="9"/>
        <v>33</v>
      </c>
      <c r="N16" s="133">
        <f t="shared" si="9"/>
        <v>32</v>
      </c>
      <c r="O16" s="133">
        <f t="shared" si="9"/>
        <v>31</v>
      </c>
      <c r="P16" s="133">
        <f t="shared" si="9"/>
        <v>30</v>
      </c>
      <c r="Q16" s="133">
        <f t="shared" si="9"/>
        <v>29</v>
      </c>
      <c r="R16" s="133">
        <f t="shared" si="9"/>
        <v>28</v>
      </c>
      <c r="S16" s="133">
        <f t="shared" si="9"/>
        <v>27</v>
      </c>
      <c r="T16" s="133">
        <f t="shared" si="9"/>
        <v>26</v>
      </c>
      <c r="U16" s="133">
        <f t="shared" si="9"/>
        <v>25</v>
      </c>
      <c r="V16" s="133">
        <f t="shared" si="9"/>
        <v>24</v>
      </c>
      <c r="W16" s="133">
        <f t="shared" si="9"/>
        <v>23</v>
      </c>
      <c r="X16" s="133">
        <f t="shared" si="9"/>
        <v>22</v>
      </c>
      <c r="Y16" s="133">
        <f t="shared" si="9"/>
        <v>21</v>
      </c>
      <c r="Z16" s="133">
        <f t="shared" si="9"/>
        <v>20</v>
      </c>
      <c r="AA16" s="133">
        <f t="shared" si="9"/>
        <v>19</v>
      </c>
      <c r="AB16" s="133">
        <f t="shared" si="9"/>
        <v>18</v>
      </c>
      <c r="AC16" s="133">
        <f t="shared" si="9"/>
        <v>17</v>
      </c>
      <c r="AD16" s="133">
        <f t="shared" si="9"/>
        <v>16</v>
      </c>
      <c r="AE16" s="133">
        <f t="shared" si="9"/>
        <v>15</v>
      </c>
      <c r="AF16" s="133">
        <f t="shared" si="9"/>
        <v>14</v>
      </c>
      <c r="AG16" s="133">
        <f t="shared" si="9"/>
        <v>13</v>
      </c>
      <c r="AH16" s="133">
        <f t="shared" si="9"/>
        <v>12</v>
      </c>
      <c r="AI16" s="133">
        <f t="shared" si="9"/>
        <v>11</v>
      </c>
      <c r="AJ16" s="133">
        <f t="shared" si="9"/>
        <v>10</v>
      </c>
      <c r="AK16" s="133">
        <f t="shared" si="9"/>
        <v>9</v>
      </c>
      <c r="AL16" s="133">
        <f t="shared" si="9"/>
        <v>8</v>
      </c>
      <c r="AM16" s="133">
        <f t="shared" si="9"/>
        <v>7</v>
      </c>
      <c r="AN16" s="133">
        <f t="shared" si="9"/>
        <v>6</v>
      </c>
      <c r="AO16" s="133">
        <f t="shared" si="9"/>
        <v>5</v>
      </c>
      <c r="AP16" s="133">
        <f t="shared" si="9"/>
        <v>4</v>
      </c>
      <c r="AQ16" s="133">
        <f t="shared" si="9"/>
        <v>3</v>
      </c>
      <c r="AR16" s="133">
        <f t="shared" si="9"/>
        <v>2</v>
      </c>
      <c r="AS16" s="133">
        <f t="shared" si="9"/>
        <v>1</v>
      </c>
      <c r="AT16" s="133">
        <f t="shared" si="9"/>
        <v>0</v>
      </c>
    </row>
    <row r="17" spans="1:46" s="48" customFormat="1" ht="13" customHeight="1" x14ac:dyDescent="0.75">
      <c r="A17" s="32"/>
      <c r="B17" s="64"/>
      <c r="C17" s="44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</row>
    <row r="18" spans="1:46" s="48" customFormat="1" ht="13" customHeight="1" x14ac:dyDescent="0.75">
      <c r="A18" s="32"/>
      <c r="B18" s="32"/>
      <c r="C18" s="106" t="s">
        <v>333</v>
      </c>
      <c r="D18" s="44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</row>
    <row r="19" spans="1:46" s="48" customFormat="1" ht="13" customHeight="1" x14ac:dyDescent="0.75">
      <c r="A19" s="32"/>
      <c r="B19" s="32"/>
      <c r="C19" s="52" t="s">
        <v>3</v>
      </c>
      <c r="D19" s="44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</row>
    <row r="20" spans="1:46" s="48" customFormat="1" ht="13" customHeight="1" x14ac:dyDescent="0.75">
      <c r="A20" s="32"/>
      <c r="B20" s="32"/>
      <c r="C20" s="44" t="s">
        <v>148</v>
      </c>
      <c r="D20" s="137"/>
      <c r="E20" s="122">
        <f>'Dec 2021 TS 10-K BalSht ($M)'!$C$30</f>
        <v>100.55500000000001</v>
      </c>
      <c r="F20" s="122">
        <f t="shared" ref="F20:AT20" si="10">E60</f>
        <v>100.55500000000001</v>
      </c>
      <c r="G20" s="122">
        <f t="shared" si="10"/>
        <v>100.55500000000001</v>
      </c>
      <c r="H20" s="122">
        <f t="shared" si="10"/>
        <v>100.55500000000001</v>
      </c>
      <c r="I20" s="122">
        <f t="shared" si="10"/>
        <v>100.55500000000001</v>
      </c>
      <c r="J20" s="122">
        <f t="shared" si="10"/>
        <v>100.55500000000001</v>
      </c>
      <c r="K20" s="122">
        <f t="shared" si="10"/>
        <v>100.55500000000001</v>
      </c>
      <c r="L20" s="122">
        <f t="shared" si="10"/>
        <v>100.55500000000001</v>
      </c>
      <c r="M20" s="122">
        <f t="shared" si="10"/>
        <v>100.55500000000001</v>
      </c>
      <c r="N20" s="122">
        <f t="shared" si="10"/>
        <v>100.55500000000001</v>
      </c>
      <c r="O20" s="122">
        <f t="shared" si="10"/>
        <v>100.55500000000001</v>
      </c>
      <c r="P20" s="122">
        <f t="shared" si="10"/>
        <v>100.55500000000001</v>
      </c>
      <c r="Q20" s="122">
        <f t="shared" si="10"/>
        <v>100.55500000000001</v>
      </c>
      <c r="R20" s="122">
        <f t="shared" si="10"/>
        <v>100.55500000000001</v>
      </c>
      <c r="S20" s="122">
        <f t="shared" si="10"/>
        <v>100.55500000000001</v>
      </c>
      <c r="T20" s="122">
        <f t="shared" si="10"/>
        <v>100.55500000000001</v>
      </c>
      <c r="U20" s="122">
        <f t="shared" si="10"/>
        <v>100.55500000000001</v>
      </c>
      <c r="V20" s="122">
        <f t="shared" si="10"/>
        <v>100.55500000000001</v>
      </c>
      <c r="W20" s="122">
        <f t="shared" si="10"/>
        <v>100.55500000000001</v>
      </c>
      <c r="X20" s="122">
        <f t="shared" si="10"/>
        <v>100.55500000000001</v>
      </c>
      <c r="Y20" s="122">
        <f t="shared" si="10"/>
        <v>100.55500000000001</v>
      </c>
      <c r="Z20" s="122">
        <f t="shared" si="10"/>
        <v>100.55500000000001</v>
      </c>
      <c r="AA20" s="122">
        <f t="shared" si="10"/>
        <v>100.55500000000001</v>
      </c>
      <c r="AB20" s="122">
        <f t="shared" si="10"/>
        <v>100.55500000000001</v>
      </c>
      <c r="AC20" s="122">
        <f t="shared" si="10"/>
        <v>100.55500000000001</v>
      </c>
      <c r="AD20" s="122">
        <f t="shared" si="10"/>
        <v>100.55500000000001</v>
      </c>
      <c r="AE20" s="122">
        <f t="shared" si="10"/>
        <v>100.55500000000001</v>
      </c>
      <c r="AF20" s="122">
        <f t="shared" si="10"/>
        <v>100.55500000000001</v>
      </c>
      <c r="AG20" s="122">
        <f t="shared" si="10"/>
        <v>100.55500000000001</v>
      </c>
      <c r="AH20" s="122">
        <f t="shared" si="10"/>
        <v>100.55500000000001</v>
      </c>
      <c r="AI20" s="122">
        <f t="shared" si="10"/>
        <v>100.55500000000001</v>
      </c>
      <c r="AJ20" s="122">
        <f t="shared" si="10"/>
        <v>100.55500000000001</v>
      </c>
      <c r="AK20" s="122">
        <f t="shared" si="10"/>
        <v>100.55500000000001</v>
      </c>
      <c r="AL20" s="122">
        <f t="shared" si="10"/>
        <v>100.55500000000001</v>
      </c>
      <c r="AM20" s="122">
        <f t="shared" si="10"/>
        <v>100.55500000000001</v>
      </c>
      <c r="AN20" s="122">
        <f t="shared" si="10"/>
        <v>100.55500000000001</v>
      </c>
      <c r="AO20" s="122">
        <f t="shared" si="10"/>
        <v>100.55500000000001</v>
      </c>
      <c r="AP20" s="122">
        <f t="shared" si="10"/>
        <v>100.55500000000001</v>
      </c>
      <c r="AQ20" s="122">
        <f t="shared" si="10"/>
        <v>100.55500000000001</v>
      </c>
      <c r="AR20" s="122">
        <f t="shared" si="10"/>
        <v>100.55500000000001</v>
      </c>
      <c r="AS20" s="122">
        <f t="shared" si="10"/>
        <v>100.55500000000001</v>
      </c>
      <c r="AT20" s="122">
        <f t="shared" si="10"/>
        <v>100.55500000000001</v>
      </c>
    </row>
    <row r="21" spans="1:46" s="48" customFormat="1" ht="13" customHeight="1" x14ac:dyDescent="0.75">
      <c r="A21" s="32"/>
      <c r="B21" s="32"/>
      <c r="C21" s="57" t="s">
        <v>149</v>
      </c>
      <c r="D21" s="137"/>
      <c r="E21" s="122">
        <f>$E$197-'Dec 2021 TS 10-K BalSht ($M)'!$I$36+SUM('Dec 2021 TS 10-K BalSht ($M)'!$C$31:$C$37)+'Dec 2021 TS 10-K BalSht ($M)'!$C$19+'Dec 2021 TS 10-K BalSht ($M)'!$C$27+'Dec 2021 TS 10-K BalSht ($M)'!$C$44</f>
        <v>4818.7738004399998</v>
      </c>
      <c r="F21" s="122">
        <f t="shared" ref="F21:AT21" si="11">E61</f>
        <v>4818.7738004399998</v>
      </c>
      <c r="G21" s="122">
        <f t="shared" si="11"/>
        <v>4818.7738004399998</v>
      </c>
      <c r="H21" s="122">
        <f t="shared" si="11"/>
        <v>4818.7738004399998</v>
      </c>
      <c r="I21" s="122">
        <f t="shared" si="11"/>
        <v>4818.7738004399998</v>
      </c>
      <c r="J21" s="122">
        <f t="shared" si="11"/>
        <v>4818.7738004399998</v>
      </c>
      <c r="K21" s="122">
        <f t="shared" si="11"/>
        <v>4818.7738004399998</v>
      </c>
      <c r="L21" s="122">
        <f t="shared" si="11"/>
        <v>4818.7738004399998</v>
      </c>
      <c r="M21" s="122">
        <f t="shared" si="11"/>
        <v>4818.7738004399998</v>
      </c>
      <c r="N21" s="122">
        <f t="shared" si="11"/>
        <v>4818.7738004399998</v>
      </c>
      <c r="O21" s="122">
        <f t="shared" si="11"/>
        <v>4818.7738004399998</v>
      </c>
      <c r="P21" s="122">
        <f t="shared" si="11"/>
        <v>4818.7738004399998</v>
      </c>
      <c r="Q21" s="122">
        <f t="shared" si="11"/>
        <v>4818.7738004399998</v>
      </c>
      <c r="R21" s="122">
        <f t="shared" si="11"/>
        <v>4818.7738004399998</v>
      </c>
      <c r="S21" s="122">
        <f t="shared" si="11"/>
        <v>4818.7738004399998</v>
      </c>
      <c r="T21" s="122">
        <f t="shared" si="11"/>
        <v>4818.7738004399998</v>
      </c>
      <c r="U21" s="122">
        <f t="shared" si="11"/>
        <v>4818.7738004399998</v>
      </c>
      <c r="V21" s="122">
        <f t="shared" si="11"/>
        <v>4818.7738004399998</v>
      </c>
      <c r="W21" s="122">
        <f t="shared" si="11"/>
        <v>4818.7738004399998</v>
      </c>
      <c r="X21" s="122">
        <f t="shared" si="11"/>
        <v>4818.7738004399998</v>
      </c>
      <c r="Y21" s="122">
        <f t="shared" si="11"/>
        <v>4818.7738004399998</v>
      </c>
      <c r="Z21" s="122">
        <f t="shared" si="11"/>
        <v>4818.7738004399998</v>
      </c>
      <c r="AA21" s="122">
        <f t="shared" si="11"/>
        <v>4818.7738004399998</v>
      </c>
      <c r="AB21" s="122">
        <f t="shared" si="11"/>
        <v>4818.7738004399998</v>
      </c>
      <c r="AC21" s="122">
        <f t="shared" si="11"/>
        <v>4818.7738004399998</v>
      </c>
      <c r="AD21" s="122">
        <f t="shared" si="11"/>
        <v>4818.7738004399998</v>
      </c>
      <c r="AE21" s="122">
        <f t="shared" si="11"/>
        <v>4818.7738004399998</v>
      </c>
      <c r="AF21" s="122">
        <f t="shared" si="11"/>
        <v>4818.7738004399998</v>
      </c>
      <c r="AG21" s="122">
        <f t="shared" si="11"/>
        <v>4818.7738004399998</v>
      </c>
      <c r="AH21" s="122">
        <f t="shared" si="11"/>
        <v>4818.7738004399998</v>
      </c>
      <c r="AI21" s="122">
        <f t="shared" si="11"/>
        <v>4818.7738004399998</v>
      </c>
      <c r="AJ21" s="122">
        <f t="shared" si="11"/>
        <v>4818.7738004399998</v>
      </c>
      <c r="AK21" s="122">
        <f t="shared" si="11"/>
        <v>4818.7738004399998</v>
      </c>
      <c r="AL21" s="122">
        <f t="shared" si="11"/>
        <v>4818.7738004399998</v>
      </c>
      <c r="AM21" s="122">
        <f t="shared" si="11"/>
        <v>4818.7738004399998</v>
      </c>
      <c r="AN21" s="122">
        <f t="shared" si="11"/>
        <v>4818.7738004399998</v>
      </c>
      <c r="AO21" s="122">
        <f t="shared" si="11"/>
        <v>4818.7738004399998</v>
      </c>
      <c r="AP21" s="122">
        <f t="shared" si="11"/>
        <v>4818.7738004399998</v>
      </c>
      <c r="AQ21" s="122">
        <f t="shared" si="11"/>
        <v>4818.7738004399998</v>
      </c>
      <c r="AR21" s="122">
        <f t="shared" si="11"/>
        <v>4818.7738004399998</v>
      </c>
      <c r="AS21" s="122">
        <f t="shared" si="11"/>
        <v>4818.7738004399998</v>
      </c>
      <c r="AT21" s="122">
        <f t="shared" si="11"/>
        <v>4818.7738004399998</v>
      </c>
    </row>
    <row r="22" spans="1:46" s="48" customFormat="1" ht="13" customHeight="1" x14ac:dyDescent="0.75">
      <c r="A22" s="54"/>
      <c r="B22" s="54"/>
      <c r="C22" s="44" t="s">
        <v>3</v>
      </c>
      <c r="D22" s="137"/>
      <c r="E22" s="138">
        <f t="shared" ref="E22:AT22" si="12">SUM(E20:E21)</f>
        <v>4919.3288004400001</v>
      </c>
      <c r="F22" s="138">
        <f t="shared" si="12"/>
        <v>4919.3288004400001</v>
      </c>
      <c r="G22" s="138">
        <f t="shared" si="12"/>
        <v>4919.3288004400001</v>
      </c>
      <c r="H22" s="138">
        <f t="shared" si="12"/>
        <v>4919.3288004400001</v>
      </c>
      <c r="I22" s="138">
        <f t="shared" si="12"/>
        <v>4919.3288004400001</v>
      </c>
      <c r="J22" s="138">
        <f t="shared" si="12"/>
        <v>4919.3288004400001</v>
      </c>
      <c r="K22" s="138">
        <f t="shared" si="12"/>
        <v>4919.3288004400001</v>
      </c>
      <c r="L22" s="138">
        <f t="shared" si="12"/>
        <v>4919.3288004400001</v>
      </c>
      <c r="M22" s="138">
        <f t="shared" si="12"/>
        <v>4919.3288004400001</v>
      </c>
      <c r="N22" s="138">
        <f t="shared" si="12"/>
        <v>4919.3288004400001</v>
      </c>
      <c r="O22" s="138">
        <f t="shared" si="12"/>
        <v>4919.3288004400001</v>
      </c>
      <c r="P22" s="138">
        <f t="shared" si="12"/>
        <v>4919.3288004400001</v>
      </c>
      <c r="Q22" s="138">
        <f t="shared" si="12"/>
        <v>4919.3288004400001</v>
      </c>
      <c r="R22" s="138">
        <f t="shared" si="12"/>
        <v>4919.3288004400001</v>
      </c>
      <c r="S22" s="138">
        <f t="shared" si="12"/>
        <v>4919.3288004400001</v>
      </c>
      <c r="T22" s="138">
        <f t="shared" si="12"/>
        <v>4919.3288004400001</v>
      </c>
      <c r="U22" s="138">
        <f t="shared" si="12"/>
        <v>4919.3288004400001</v>
      </c>
      <c r="V22" s="138">
        <f t="shared" si="12"/>
        <v>4919.3288004400001</v>
      </c>
      <c r="W22" s="138">
        <f t="shared" si="12"/>
        <v>4919.3288004400001</v>
      </c>
      <c r="X22" s="138">
        <f t="shared" si="12"/>
        <v>4919.3288004400001</v>
      </c>
      <c r="Y22" s="138">
        <f t="shared" si="12"/>
        <v>4919.3288004400001</v>
      </c>
      <c r="Z22" s="138">
        <f t="shared" si="12"/>
        <v>4919.3288004400001</v>
      </c>
      <c r="AA22" s="138">
        <f t="shared" si="12"/>
        <v>4919.3288004400001</v>
      </c>
      <c r="AB22" s="138">
        <f t="shared" si="12"/>
        <v>4919.3288004400001</v>
      </c>
      <c r="AC22" s="138">
        <f t="shared" si="12"/>
        <v>4919.3288004400001</v>
      </c>
      <c r="AD22" s="138">
        <f t="shared" si="12"/>
        <v>4919.3288004400001</v>
      </c>
      <c r="AE22" s="138">
        <f t="shared" si="12"/>
        <v>4919.3288004400001</v>
      </c>
      <c r="AF22" s="138">
        <f t="shared" si="12"/>
        <v>4919.3288004400001</v>
      </c>
      <c r="AG22" s="138">
        <f t="shared" si="12"/>
        <v>4919.3288004400001</v>
      </c>
      <c r="AH22" s="138">
        <f t="shared" si="12"/>
        <v>4919.3288004400001</v>
      </c>
      <c r="AI22" s="138">
        <f t="shared" si="12"/>
        <v>4919.3288004400001</v>
      </c>
      <c r="AJ22" s="138">
        <f t="shared" si="12"/>
        <v>4919.3288004400001</v>
      </c>
      <c r="AK22" s="138">
        <f t="shared" si="12"/>
        <v>4919.3288004400001</v>
      </c>
      <c r="AL22" s="138">
        <f t="shared" si="12"/>
        <v>4919.3288004400001</v>
      </c>
      <c r="AM22" s="138">
        <f t="shared" si="12"/>
        <v>4919.3288004400001</v>
      </c>
      <c r="AN22" s="138">
        <f t="shared" si="12"/>
        <v>4919.3288004400001</v>
      </c>
      <c r="AO22" s="138">
        <f t="shared" si="12"/>
        <v>4919.3288004400001</v>
      </c>
      <c r="AP22" s="138">
        <f t="shared" si="12"/>
        <v>4919.3288004400001</v>
      </c>
      <c r="AQ22" s="138">
        <f t="shared" si="12"/>
        <v>4919.3288004400001</v>
      </c>
      <c r="AR22" s="138">
        <f t="shared" si="12"/>
        <v>4919.3288004400001</v>
      </c>
      <c r="AS22" s="138">
        <f t="shared" si="12"/>
        <v>4919.3288004400001</v>
      </c>
      <c r="AT22" s="138">
        <f t="shared" si="12"/>
        <v>4919.3288004400001</v>
      </c>
    </row>
    <row r="23" spans="1:46" s="48" customFormat="1" ht="13" customHeight="1" x14ac:dyDescent="0.75">
      <c r="A23" s="32"/>
      <c r="B23" s="32"/>
      <c r="C23" s="44"/>
      <c r="D23" s="137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  <c r="W23" s="122"/>
      <c r="X23" s="122"/>
      <c r="Y23" s="122"/>
      <c r="Z23" s="122"/>
      <c r="AA23" s="122"/>
      <c r="AB23" s="122"/>
      <c r="AC23" s="122"/>
      <c r="AD23" s="122"/>
      <c r="AE23" s="122"/>
      <c r="AF23" s="122"/>
      <c r="AG23" s="122"/>
      <c r="AH23" s="122"/>
      <c r="AI23" s="122"/>
      <c r="AJ23" s="122"/>
      <c r="AK23" s="122"/>
      <c r="AL23" s="122"/>
      <c r="AM23" s="122"/>
      <c r="AN23" s="122"/>
      <c r="AO23" s="122"/>
      <c r="AP23" s="122"/>
      <c r="AQ23" s="122"/>
      <c r="AR23" s="122"/>
      <c r="AS23" s="122"/>
      <c r="AT23" s="122"/>
    </row>
    <row r="24" spans="1:46" s="48" customFormat="1" ht="13" customHeight="1" x14ac:dyDescent="0.75">
      <c r="A24" s="32"/>
      <c r="B24" s="32"/>
      <c r="C24" s="52" t="s">
        <v>139</v>
      </c>
      <c r="D24" s="137"/>
      <c r="E24" s="122"/>
      <c r="F24" s="122"/>
      <c r="G24" s="122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  <c r="AA24" s="122"/>
      <c r="AB24" s="122"/>
      <c r="AC24" s="122"/>
      <c r="AD24" s="122"/>
      <c r="AE24" s="122"/>
      <c r="AF24" s="122"/>
      <c r="AG24" s="122"/>
      <c r="AH24" s="122"/>
      <c r="AI24" s="122"/>
      <c r="AJ24" s="122"/>
      <c r="AK24" s="122"/>
      <c r="AL24" s="122"/>
      <c r="AM24" s="122"/>
      <c r="AN24" s="122"/>
      <c r="AO24" s="122"/>
      <c r="AP24" s="122"/>
      <c r="AQ24" s="122"/>
      <c r="AR24" s="122"/>
      <c r="AS24" s="122"/>
      <c r="AT24" s="122"/>
    </row>
    <row r="25" spans="1:46" s="48" customFormat="1" ht="13" customHeight="1" x14ac:dyDescent="0.75">
      <c r="A25" s="32"/>
      <c r="B25" s="32"/>
      <c r="C25" s="44" t="s">
        <v>238</v>
      </c>
      <c r="D25" s="137"/>
      <c r="E25" s="122">
        <f>'Dec 2021 TS 10-K BalSht ($M)'!$I$10+'Dec 2021 TS 10-K BalSht ($M)'!$I$20+'Dec 2021 TS 10-K BalSht ($M)'!$I$15</f>
        <v>3244.9059999999999</v>
      </c>
      <c r="F25" s="122">
        <f t="shared" ref="F25:AT25" si="13">E65</f>
        <v>3244.9059999999999</v>
      </c>
      <c r="G25" s="122">
        <f t="shared" si="13"/>
        <v>3244.9059999999999</v>
      </c>
      <c r="H25" s="122">
        <f t="shared" si="13"/>
        <v>3244.9059999999999</v>
      </c>
      <c r="I25" s="122">
        <f t="shared" si="13"/>
        <v>3244.9059999999999</v>
      </c>
      <c r="J25" s="122">
        <f t="shared" si="13"/>
        <v>3244.9059999999999</v>
      </c>
      <c r="K25" s="122">
        <f t="shared" si="13"/>
        <v>3244.9059999999999</v>
      </c>
      <c r="L25" s="122">
        <f t="shared" si="13"/>
        <v>3244.9059999999999</v>
      </c>
      <c r="M25" s="122">
        <f t="shared" si="13"/>
        <v>3244.9059999999999</v>
      </c>
      <c r="N25" s="122">
        <f t="shared" si="13"/>
        <v>3244.9059999999999</v>
      </c>
      <c r="O25" s="122">
        <f t="shared" si="13"/>
        <v>3244.9059999999999</v>
      </c>
      <c r="P25" s="122">
        <f t="shared" si="13"/>
        <v>3244.9059999999999</v>
      </c>
      <c r="Q25" s="122">
        <f t="shared" si="13"/>
        <v>3244.9059999999999</v>
      </c>
      <c r="R25" s="122">
        <f t="shared" si="13"/>
        <v>3244.9059999999999</v>
      </c>
      <c r="S25" s="122">
        <f t="shared" si="13"/>
        <v>3244.9059999999999</v>
      </c>
      <c r="T25" s="122">
        <f t="shared" si="13"/>
        <v>3244.9059999999999</v>
      </c>
      <c r="U25" s="122">
        <f t="shared" si="13"/>
        <v>3244.9059999999999</v>
      </c>
      <c r="V25" s="122">
        <f t="shared" si="13"/>
        <v>3244.9059999999999</v>
      </c>
      <c r="W25" s="122">
        <f t="shared" si="13"/>
        <v>3244.9059999999999</v>
      </c>
      <c r="X25" s="122">
        <f t="shared" si="13"/>
        <v>3244.9059999999999</v>
      </c>
      <c r="Y25" s="122">
        <f t="shared" si="13"/>
        <v>3244.9059999999999</v>
      </c>
      <c r="Z25" s="122">
        <f t="shared" si="13"/>
        <v>3244.9059999999999</v>
      </c>
      <c r="AA25" s="122">
        <f t="shared" si="13"/>
        <v>3244.9059999999999</v>
      </c>
      <c r="AB25" s="122">
        <f t="shared" si="13"/>
        <v>3244.9059999999999</v>
      </c>
      <c r="AC25" s="122">
        <f t="shared" si="13"/>
        <v>3244.9059999999999</v>
      </c>
      <c r="AD25" s="122">
        <f t="shared" si="13"/>
        <v>3244.9059999999999</v>
      </c>
      <c r="AE25" s="122">
        <f t="shared" si="13"/>
        <v>3244.9059999999999</v>
      </c>
      <c r="AF25" s="122">
        <f t="shared" si="13"/>
        <v>3244.9059999999999</v>
      </c>
      <c r="AG25" s="122">
        <f t="shared" si="13"/>
        <v>3244.9059999999999</v>
      </c>
      <c r="AH25" s="122">
        <f t="shared" si="13"/>
        <v>3244.9059999999999</v>
      </c>
      <c r="AI25" s="122">
        <f t="shared" si="13"/>
        <v>3244.9059999999999</v>
      </c>
      <c r="AJ25" s="122">
        <f t="shared" si="13"/>
        <v>3244.9059999999999</v>
      </c>
      <c r="AK25" s="122">
        <f t="shared" si="13"/>
        <v>3244.9059999999999</v>
      </c>
      <c r="AL25" s="122">
        <f t="shared" si="13"/>
        <v>3244.9059999999999</v>
      </c>
      <c r="AM25" s="122">
        <f t="shared" si="13"/>
        <v>3244.9059999999999</v>
      </c>
      <c r="AN25" s="122">
        <f t="shared" si="13"/>
        <v>3244.9059999999999</v>
      </c>
      <c r="AO25" s="122">
        <f t="shared" si="13"/>
        <v>3244.9059999999999</v>
      </c>
      <c r="AP25" s="122">
        <f t="shared" si="13"/>
        <v>3244.9059999999999</v>
      </c>
      <c r="AQ25" s="122">
        <f t="shared" si="13"/>
        <v>3244.9059999999999</v>
      </c>
      <c r="AR25" s="122">
        <f t="shared" si="13"/>
        <v>3244.9059999999999</v>
      </c>
      <c r="AS25" s="122">
        <f t="shared" si="13"/>
        <v>3244.9059999999999</v>
      </c>
      <c r="AT25" s="122">
        <f t="shared" si="13"/>
        <v>3244.9059999999999</v>
      </c>
    </row>
    <row r="26" spans="1:46" s="48" customFormat="1" ht="13" customHeight="1" x14ac:dyDescent="0.75">
      <c r="A26" s="32"/>
      <c r="B26" s="32"/>
      <c r="C26" s="44" t="s">
        <v>272</v>
      </c>
      <c r="D26" s="137"/>
      <c r="E26" s="122">
        <v>0</v>
      </c>
      <c r="F26" s="122">
        <f>-E73</f>
        <v>-11.974261014078241</v>
      </c>
      <c r="G26" s="122">
        <f t="shared" ref="G26:AT26" si="14">-F73</f>
        <v>-22.526210142567571</v>
      </c>
      <c r="H26" s="122">
        <f t="shared" si="14"/>
        <v>-39.623997462320169</v>
      </c>
      <c r="I26" s="122">
        <f t="shared" si="14"/>
        <v>-41.077382155217336</v>
      </c>
      <c r="J26" s="122">
        <f t="shared" si="14"/>
        <v>-47.960211788796698</v>
      </c>
      <c r="K26" s="122">
        <f t="shared" si="14"/>
        <v>-81.037920008705854</v>
      </c>
      <c r="L26" s="122">
        <f t="shared" si="14"/>
        <v>-135.41938314869583</v>
      </c>
      <c r="M26" s="122">
        <f t="shared" si="14"/>
        <v>-138.05737628862528</v>
      </c>
      <c r="N26" s="122">
        <f t="shared" si="14"/>
        <v>-149.74624142544411</v>
      </c>
      <c r="O26" s="122">
        <f t="shared" si="14"/>
        <v>-225.26656924463532</v>
      </c>
      <c r="P26" s="122">
        <f t="shared" si="14"/>
        <v>-251.17130010057514</v>
      </c>
      <c r="Q26" s="122">
        <f t="shared" si="14"/>
        <v>-268.32576939846643</v>
      </c>
      <c r="R26" s="122">
        <f t="shared" si="14"/>
        <v>-294.40486842719571</v>
      </c>
      <c r="S26" s="122">
        <f t="shared" si="14"/>
        <v>-314.02321742767117</v>
      </c>
      <c r="T26" s="122">
        <f t="shared" si="14"/>
        <v>-399.25151909984396</v>
      </c>
      <c r="U26" s="122">
        <f t="shared" si="14"/>
        <v>-380.71672909984397</v>
      </c>
      <c r="V26" s="122">
        <f t="shared" si="14"/>
        <v>-386.07143376325701</v>
      </c>
      <c r="W26" s="122">
        <f t="shared" si="14"/>
        <v>-408.07122621175279</v>
      </c>
      <c r="X26" s="122">
        <f t="shared" si="14"/>
        <v>-434.46969874212328</v>
      </c>
      <c r="Y26" s="122">
        <f t="shared" si="14"/>
        <v>-508.04252360646348</v>
      </c>
      <c r="Z26" s="122">
        <f t="shared" si="14"/>
        <v>-514.47953311404717</v>
      </c>
      <c r="AA26" s="122">
        <f t="shared" si="14"/>
        <v>-517.28951615707797</v>
      </c>
      <c r="AB26" s="122">
        <f t="shared" si="14"/>
        <v>-510.54644415707799</v>
      </c>
      <c r="AC26" s="122">
        <f t="shared" si="14"/>
        <v>-524.11487340184431</v>
      </c>
      <c r="AD26" s="122">
        <f t="shared" si="14"/>
        <v>-515.75413940184433</v>
      </c>
      <c r="AE26" s="122">
        <f t="shared" si="14"/>
        <v>-612.78328990942691</v>
      </c>
      <c r="AF26" s="122">
        <f t="shared" si="14"/>
        <v>-618.94151700398254</v>
      </c>
      <c r="AG26" s="122">
        <f t="shared" si="14"/>
        <v>-656.59296001354949</v>
      </c>
      <c r="AH26" s="122">
        <f t="shared" si="14"/>
        <v>-677.63761592406536</v>
      </c>
      <c r="AI26" s="122">
        <f t="shared" si="14"/>
        <v>-695.92648990921134</v>
      </c>
      <c r="AJ26" s="122">
        <f t="shared" si="14"/>
        <v>-706.57239709224154</v>
      </c>
      <c r="AK26" s="122">
        <f t="shared" si="14"/>
        <v>-711.33569403478009</v>
      </c>
      <c r="AL26" s="122">
        <f t="shared" si="14"/>
        <v>-724.12409182649083</v>
      </c>
      <c r="AM26" s="122">
        <f t="shared" si="14"/>
        <v>-743.35593099799598</v>
      </c>
      <c r="AN26" s="122">
        <f t="shared" si="14"/>
        <v>-772.28250303528307</v>
      </c>
      <c r="AO26" s="122">
        <f t="shared" si="14"/>
        <v>-787.70573192264328</v>
      </c>
      <c r="AP26" s="122">
        <f t="shared" si="14"/>
        <v>-934.10840785763014</v>
      </c>
      <c r="AQ26" s="122">
        <f t="shared" si="14"/>
        <v>-929.54620217688876</v>
      </c>
      <c r="AR26" s="122">
        <f t="shared" si="14"/>
        <v>-940.18681976009543</v>
      </c>
      <c r="AS26" s="122">
        <f t="shared" si="14"/>
        <v>-991.044852925898</v>
      </c>
      <c r="AT26" s="122">
        <f t="shared" si="14"/>
        <v>-1004.6120438302405</v>
      </c>
    </row>
    <row r="27" spans="1:46" s="48" customFormat="1" ht="13" customHeight="1" x14ac:dyDescent="0.75">
      <c r="A27" s="32"/>
      <c r="B27" s="32"/>
      <c r="C27" s="44" t="s">
        <v>63</v>
      </c>
      <c r="D27" s="137"/>
      <c r="E27" s="139">
        <f>SUM(E25:E26)</f>
        <v>3244.9059999999999</v>
      </c>
      <c r="F27" s="139">
        <f t="shared" ref="F27:AT27" si="15">SUM(F25:F26)</f>
        <v>3232.9317389859216</v>
      </c>
      <c r="G27" s="139">
        <f t="shared" si="15"/>
        <v>3222.3797898574326</v>
      </c>
      <c r="H27" s="139">
        <f t="shared" si="15"/>
        <v>3205.28200253768</v>
      </c>
      <c r="I27" s="139">
        <f t="shared" si="15"/>
        <v>3203.8286178447825</v>
      </c>
      <c r="J27" s="139">
        <f t="shared" si="15"/>
        <v>3196.9457882112033</v>
      </c>
      <c r="K27" s="139">
        <f t="shared" si="15"/>
        <v>3163.8680799912941</v>
      </c>
      <c r="L27" s="139">
        <f t="shared" si="15"/>
        <v>3109.486616851304</v>
      </c>
      <c r="M27" s="139">
        <f t="shared" si="15"/>
        <v>3106.8486237113748</v>
      </c>
      <c r="N27" s="139">
        <f t="shared" si="15"/>
        <v>3095.1597585745558</v>
      </c>
      <c r="O27" s="139">
        <f t="shared" si="15"/>
        <v>3019.6394307553646</v>
      </c>
      <c r="P27" s="139">
        <f t="shared" si="15"/>
        <v>2993.7346998994249</v>
      </c>
      <c r="Q27" s="139">
        <f t="shared" si="15"/>
        <v>2976.5802306015335</v>
      </c>
      <c r="R27" s="139">
        <f t="shared" si="15"/>
        <v>2950.5011315728043</v>
      </c>
      <c r="S27" s="139">
        <f t="shared" si="15"/>
        <v>2930.8827825723288</v>
      </c>
      <c r="T27" s="139">
        <f t="shared" si="15"/>
        <v>2845.6544809001562</v>
      </c>
      <c r="U27" s="139">
        <f t="shared" si="15"/>
        <v>2864.1892709001559</v>
      </c>
      <c r="V27" s="139">
        <f t="shared" si="15"/>
        <v>2858.8345662367428</v>
      </c>
      <c r="W27" s="139">
        <f t="shared" si="15"/>
        <v>2836.8347737882473</v>
      </c>
      <c r="X27" s="139">
        <f t="shared" si="15"/>
        <v>2810.4363012578765</v>
      </c>
      <c r="Y27" s="139">
        <f t="shared" si="15"/>
        <v>2736.8634763935365</v>
      </c>
      <c r="Z27" s="139">
        <f t="shared" si="15"/>
        <v>2730.4264668859528</v>
      </c>
      <c r="AA27" s="139">
        <f t="shared" si="15"/>
        <v>2727.6164838429222</v>
      </c>
      <c r="AB27" s="139">
        <f t="shared" si="15"/>
        <v>2734.359555842922</v>
      </c>
      <c r="AC27" s="139">
        <f t="shared" si="15"/>
        <v>2720.7911265981556</v>
      </c>
      <c r="AD27" s="139">
        <f t="shared" si="15"/>
        <v>2729.1518605981555</v>
      </c>
      <c r="AE27" s="139">
        <f t="shared" si="15"/>
        <v>2632.122710090573</v>
      </c>
      <c r="AF27" s="139">
        <f t="shared" si="15"/>
        <v>2625.9644829960175</v>
      </c>
      <c r="AG27" s="139">
        <f t="shared" si="15"/>
        <v>2588.3130399864503</v>
      </c>
      <c r="AH27" s="139">
        <f t="shared" si="15"/>
        <v>2567.2683840759346</v>
      </c>
      <c r="AI27" s="139">
        <f t="shared" si="15"/>
        <v>2548.9795100907886</v>
      </c>
      <c r="AJ27" s="139">
        <f t="shared" si="15"/>
        <v>2538.3336029077582</v>
      </c>
      <c r="AK27" s="139">
        <f t="shared" si="15"/>
        <v>2533.5703059652196</v>
      </c>
      <c r="AL27" s="139">
        <f t="shared" si="15"/>
        <v>2520.7819081735092</v>
      </c>
      <c r="AM27" s="139">
        <f t="shared" si="15"/>
        <v>2501.550069002004</v>
      </c>
      <c r="AN27" s="139">
        <f t="shared" si="15"/>
        <v>2472.6234969647167</v>
      </c>
      <c r="AO27" s="139">
        <f t="shared" si="15"/>
        <v>2457.2002680773567</v>
      </c>
      <c r="AP27" s="139">
        <f t="shared" si="15"/>
        <v>2310.7975921423699</v>
      </c>
      <c r="AQ27" s="139">
        <f t="shared" si="15"/>
        <v>2315.359797823111</v>
      </c>
      <c r="AR27" s="139">
        <f t="shared" si="15"/>
        <v>2304.7191802399047</v>
      </c>
      <c r="AS27" s="139">
        <f t="shared" si="15"/>
        <v>2253.8611470741021</v>
      </c>
      <c r="AT27" s="139">
        <f t="shared" si="15"/>
        <v>2240.2939561697594</v>
      </c>
    </row>
    <row r="28" spans="1:46" s="48" customFormat="1" ht="13" customHeight="1" x14ac:dyDescent="0.75">
      <c r="A28" s="32"/>
      <c r="B28" s="32"/>
      <c r="C28" s="44" t="s">
        <v>108</v>
      </c>
      <c r="D28" s="137"/>
      <c r="E28" s="122">
        <f>'Dec 2021 TS 10-K BalSht ($M)'!$I$13+'Dec 2021 TS 10-K BalSht ($M)'!$I$14+'Dec 2021 TS 10-K BalSht ($M)'!$I$16+'Dec 2021 TS 10-K BalSht ($M)'!$I$17+'Dec 2021 TS 10-K BalSht ($M)'!$I$18+'Dec 2021 TS 10-K BalSht ($M)'!$I$19+'Dec 2021 TS 10-K BalSht ($M)'!$I$29+'Dec 2021 TS 10-K BalSht ($M)'!$I$31</f>
        <v>562.10100000000011</v>
      </c>
      <c r="F28" s="122">
        <f t="shared" ref="F28:AT28" si="16">E68</f>
        <v>562.10100000000011</v>
      </c>
      <c r="G28" s="122">
        <f t="shared" si="16"/>
        <v>562.10100000000011</v>
      </c>
      <c r="H28" s="122">
        <f t="shared" si="16"/>
        <v>562.10100000000011</v>
      </c>
      <c r="I28" s="122">
        <f t="shared" si="16"/>
        <v>562.10100000000011</v>
      </c>
      <c r="J28" s="122">
        <f t="shared" si="16"/>
        <v>562.10100000000011</v>
      </c>
      <c r="K28" s="122">
        <f t="shared" si="16"/>
        <v>562.10100000000011</v>
      </c>
      <c r="L28" s="122">
        <f t="shared" si="16"/>
        <v>562.10100000000011</v>
      </c>
      <c r="M28" s="122">
        <f t="shared" si="16"/>
        <v>562.10100000000011</v>
      </c>
      <c r="N28" s="122">
        <f t="shared" si="16"/>
        <v>562.10100000000011</v>
      </c>
      <c r="O28" s="122">
        <f t="shared" si="16"/>
        <v>562.10100000000011</v>
      </c>
      <c r="P28" s="122">
        <f t="shared" si="16"/>
        <v>562.10100000000011</v>
      </c>
      <c r="Q28" s="122">
        <f t="shared" si="16"/>
        <v>562.10100000000011</v>
      </c>
      <c r="R28" s="122">
        <f t="shared" si="16"/>
        <v>562.10100000000011</v>
      </c>
      <c r="S28" s="122">
        <f t="shared" si="16"/>
        <v>562.10100000000011</v>
      </c>
      <c r="T28" s="122">
        <f t="shared" si="16"/>
        <v>562.10100000000011</v>
      </c>
      <c r="U28" s="122">
        <f t="shared" si="16"/>
        <v>562.10100000000011</v>
      </c>
      <c r="V28" s="122">
        <f t="shared" si="16"/>
        <v>562.10100000000011</v>
      </c>
      <c r="W28" s="122">
        <f t="shared" si="16"/>
        <v>562.10100000000011</v>
      </c>
      <c r="X28" s="122">
        <f t="shared" si="16"/>
        <v>562.10100000000011</v>
      </c>
      <c r="Y28" s="122">
        <f t="shared" si="16"/>
        <v>562.10100000000011</v>
      </c>
      <c r="Z28" s="122">
        <f t="shared" si="16"/>
        <v>562.10100000000011</v>
      </c>
      <c r="AA28" s="122">
        <f t="shared" si="16"/>
        <v>562.10100000000011</v>
      </c>
      <c r="AB28" s="122">
        <f t="shared" si="16"/>
        <v>562.10100000000011</v>
      </c>
      <c r="AC28" s="122">
        <f t="shared" si="16"/>
        <v>562.10100000000011</v>
      </c>
      <c r="AD28" s="122">
        <f t="shared" si="16"/>
        <v>562.10100000000011</v>
      </c>
      <c r="AE28" s="122">
        <f t="shared" si="16"/>
        <v>562.10100000000011</v>
      </c>
      <c r="AF28" s="122">
        <f t="shared" si="16"/>
        <v>562.10100000000011</v>
      </c>
      <c r="AG28" s="122">
        <f t="shared" si="16"/>
        <v>562.10100000000011</v>
      </c>
      <c r="AH28" s="122">
        <f t="shared" si="16"/>
        <v>562.10100000000011</v>
      </c>
      <c r="AI28" s="122">
        <f t="shared" si="16"/>
        <v>562.10100000000011</v>
      </c>
      <c r="AJ28" s="122">
        <f t="shared" si="16"/>
        <v>562.10100000000011</v>
      </c>
      <c r="AK28" s="122">
        <f t="shared" si="16"/>
        <v>562.10100000000011</v>
      </c>
      <c r="AL28" s="122">
        <f t="shared" si="16"/>
        <v>562.10100000000011</v>
      </c>
      <c r="AM28" s="122">
        <f t="shared" si="16"/>
        <v>562.10100000000011</v>
      </c>
      <c r="AN28" s="122">
        <f t="shared" si="16"/>
        <v>562.10100000000011</v>
      </c>
      <c r="AO28" s="122">
        <f t="shared" si="16"/>
        <v>562.10100000000011</v>
      </c>
      <c r="AP28" s="122">
        <f t="shared" si="16"/>
        <v>562.10100000000011</v>
      </c>
      <c r="AQ28" s="122">
        <f t="shared" si="16"/>
        <v>562.10100000000011</v>
      </c>
      <c r="AR28" s="122">
        <f t="shared" si="16"/>
        <v>562.10100000000011</v>
      </c>
      <c r="AS28" s="122">
        <f t="shared" si="16"/>
        <v>562.10100000000011</v>
      </c>
      <c r="AT28" s="122">
        <f t="shared" si="16"/>
        <v>562.10100000000011</v>
      </c>
    </row>
    <row r="29" spans="1:46" s="48" customFormat="1" ht="13" customHeight="1" x14ac:dyDescent="0.75">
      <c r="A29" s="32"/>
      <c r="B29" s="32"/>
      <c r="C29" s="44" t="s">
        <v>174</v>
      </c>
      <c r="D29" s="137"/>
      <c r="E29" s="122">
        <v>0</v>
      </c>
      <c r="F29" s="122">
        <f t="shared" ref="F29:AT29" si="17">E69</f>
        <v>0</v>
      </c>
      <c r="G29" s="122">
        <f t="shared" si="17"/>
        <v>0</v>
      </c>
      <c r="H29" s="122">
        <f t="shared" si="17"/>
        <v>0</v>
      </c>
      <c r="I29" s="122">
        <f t="shared" si="17"/>
        <v>0</v>
      </c>
      <c r="J29" s="122">
        <f t="shared" si="17"/>
        <v>0</v>
      </c>
      <c r="K29" s="122">
        <f t="shared" si="17"/>
        <v>0</v>
      </c>
      <c r="L29" s="122">
        <f t="shared" si="17"/>
        <v>0</v>
      </c>
      <c r="M29" s="122">
        <f t="shared" si="17"/>
        <v>0</v>
      </c>
      <c r="N29" s="122">
        <f t="shared" si="17"/>
        <v>0</v>
      </c>
      <c r="O29" s="122">
        <f t="shared" si="17"/>
        <v>0</v>
      </c>
      <c r="P29" s="122">
        <f t="shared" si="17"/>
        <v>0</v>
      </c>
      <c r="Q29" s="122">
        <f t="shared" si="17"/>
        <v>0</v>
      </c>
      <c r="R29" s="122">
        <f t="shared" si="17"/>
        <v>0</v>
      </c>
      <c r="S29" s="122">
        <f t="shared" si="17"/>
        <v>0</v>
      </c>
      <c r="T29" s="122">
        <f t="shared" si="17"/>
        <v>0</v>
      </c>
      <c r="U29" s="122">
        <f t="shared" si="17"/>
        <v>0</v>
      </c>
      <c r="V29" s="122">
        <f t="shared" si="17"/>
        <v>0</v>
      </c>
      <c r="W29" s="122">
        <f t="shared" si="17"/>
        <v>0</v>
      </c>
      <c r="X29" s="122">
        <f t="shared" si="17"/>
        <v>0</v>
      </c>
      <c r="Y29" s="122">
        <f t="shared" si="17"/>
        <v>0</v>
      </c>
      <c r="Z29" s="122">
        <f t="shared" si="17"/>
        <v>0</v>
      </c>
      <c r="AA29" s="122">
        <f t="shared" si="17"/>
        <v>0</v>
      </c>
      <c r="AB29" s="122">
        <f t="shared" si="17"/>
        <v>0</v>
      </c>
      <c r="AC29" s="122">
        <f t="shared" si="17"/>
        <v>0</v>
      </c>
      <c r="AD29" s="122">
        <f t="shared" si="17"/>
        <v>0</v>
      </c>
      <c r="AE29" s="122">
        <f t="shared" si="17"/>
        <v>0</v>
      </c>
      <c r="AF29" s="122">
        <f t="shared" si="17"/>
        <v>0</v>
      </c>
      <c r="AG29" s="122">
        <f t="shared" si="17"/>
        <v>0</v>
      </c>
      <c r="AH29" s="122">
        <f t="shared" si="17"/>
        <v>0</v>
      </c>
      <c r="AI29" s="122">
        <f t="shared" si="17"/>
        <v>0</v>
      </c>
      <c r="AJ29" s="122">
        <f t="shared" si="17"/>
        <v>0</v>
      </c>
      <c r="AK29" s="122">
        <f t="shared" si="17"/>
        <v>0</v>
      </c>
      <c r="AL29" s="122">
        <f t="shared" si="17"/>
        <v>0</v>
      </c>
      <c r="AM29" s="122">
        <f t="shared" si="17"/>
        <v>0</v>
      </c>
      <c r="AN29" s="122">
        <f t="shared" si="17"/>
        <v>0</v>
      </c>
      <c r="AO29" s="122">
        <f t="shared" si="17"/>
        <v>0</v>
      </c>
      <c r="AP29" s="122">
        <f t="shared" si="17"/>
        <v>0</v>
      </c>
      <c r="AQ29" s="122">
        <f t="shared" si="17"/>
        <v>0</v>
      </c>
      <c r="AR29" s="122">
        <f t="shared" si="17"/>
        <v>0</v>
      </c>
      <c r="AS29" s="122">
        <f t="shared" si="17"/>
        <v>0</v>
      </c>
      <c r="AT29" s="122">
        <f t="shared" si="17"/>
        <v>0</v>
      </c>
    </row>
    <row r="30" spans="1:46" s="48" customFormat="1" ht="13" customHeight="1" x14ac:dyDescent="0.75">
      <c r="A30" s="32"/>
      <c r="B30" s="32"/>
      <c r="C30" s="44" t="s">
        <v>175</v>
      </c>
      <c r="D30" s="137"/>
      <c r="E30" s="122">
        <v>0</v>
      </c>
      <c r="F30" s="122">
        <f t="shared" ref="F30:AT30" si="18">E70</f>
        <v>10.220770999999999</v>
      </c>
      <c r="G30" s="122">
        <f t="shared" si="18"/>
        <v>19.227511</v>
      </c>
      <c r="H30" s="122">
        <f t="shared" si="18"/>
        <v>33.821528000000001</v>
      </c>
      <c r="I30" s="122">
        <f t="shared" si="18"/>
        <v>38.619177000000001</v>
      </c>
      <c r="J30" s="122">
        <f t="shared" si="18"/>
        <v>44.494097000000004</v>
      </c>
      <c r="K30" s="122">
        <f t="shared" si="18"/>
        <v>72.727963000000003</v>
      </c>
      <c r="L30" s="122">
        <f t="shared" si="18"/>
        <v>119.14589900000001</v>
      </c>
      <c r="M30" s="122">
        <f t="shared" si="18"/>
        <v>121.39758900000001</v>
      </c>
      <c r="N30" s="122">
        <f t="shared" si="18"/>
        <v>131.37475700000002</v>
      </c>
      <c r="O30" s="122">
        <f t="shared" si="18"/>
        <v>195.83601900000002</v>
      </c>
      <c r="P30" s="122">
        <f t="shared" si="18"/>
        <v>217.94730600000003</v>
      </c>
      <c r="Q30" s="122">
        <f t="shared" si="18"/>
        <v>256.26353900000004</v>
      </c>
      <c r="R30" s="122">
        <f t="shared" si="18"/>
        <v>278.52366000000006</v>
      </c>
      <c r="S30" s="122">
        <f t="shared" si="18"/>
        <v>295.26913200000007</v>
      </c>
      <c r="T30" s="122">
        <f t="shared" si="18"/>
        <v>368.016749</v>
      </c>
      <c r="U30" s="122">
        <f t="shared" si="18"/>
        <v>386.55153899999999</v>
      </c>
      <c r="V30" s="122">
        <f t="shared" si="18"/>
        <v>391.12210999999996</v>
      </c>
      <c r="W30" s="122">
        <f t="shared" si="18"/>
        <v>409.90029099999998</v>
      </c>
      <c r="X30" s="122">
        <f t="shared" si="18"/>
        <v>432.43301700000001</v>
      </c>
      <c r="Y30" s="122">
        <f t="shared" si="18"/>
        <v>495.231965</v>
      </c>
      <c r="Z30" s="122">
        <f t="shared" si="18"/>
        <v>500.72635000000002</v>
      </c>
      <c r="AA30" s="122">
        <f t="shared" si="18"/>
        <v>503.124844</v>
      </c>
      <c r="AB30" s="122">
        <f t="shared" si="18"/>
        <v>509.86791599999998</v>
      </c>
      <c r="AC30" s="122">
        <f t="shared" si="18"/>
        <v>521.44940799999995</v>
      </c>
      <c r="AD30" s="122">
        <f t="shared" si="18"/>
        <v>529.81014199999993</v>
      </c>
      <c r="AE30" s="122">
        <f t="shared" si="18"/>
        <v>612.63051199999995</v>
      </c>
      <c r="AF30" s="122">
        <f t="shared" si="18"/>
        <v>617.88693899999998</v>
      </c>
      <c r="AG30" s="122">
        <f t="shared" si="18"/>
        <v>650.02476999999999</v>
      </c>
      <c r="AH30" s="122">
        <f t="shared" si="18"/>
        <v>667.98768299999995</v>
      </c>
      <c r="AI30" s="122">
        <f t="shared" si="18"/>
        <v>683.59836599999994</v>
      </c>
      <c r="AJ30" s="122">
        <f t="shared" si="18"/>
        <v>692.68530499999997</v>
      </c>
      <c r="AK30" s="122">
        <f t="shared" si="18"/>
        <v>696.75107300000002</v>
      </c>
      <c r="AL30" s="122">
        <f t="shared" si="18"/>
        <v>707.66676000000007</v>
      </c>
      <c r="AM30" s="122">
        <f t="shared" si="18"/>
        <v>724.08232200000009</v>
      </c>
      <c r="AN30" s="122">
        <f t="shared" si="18"/>
        <v>748.77293700000007</v>
      </c>
      <c r="AO30" s="122">
        <f t="shared" si="18"/>
        <v>761.93761500000005</v>
      </c>
      <c r="AP30" s="122">
        <f t="shared" si="18"/>
        <v>886.90133700000013</v>
      </c>
      <c r="AQ30" s="122">
        <f t="shared" si="18"/>
        <v>900.86089300000015</v>
      </c>
      <c r="AR30" s="122">
        <f t="shared" si="18"/>
        <v>909.94331700000009</v>
      </c>
      <c r="AS30" s="122">
        <f t="shared" si="18"/>
        <v>953.35378800000012</v>
      </c>
      <c r="AT30" s="122">
        <f t="shared" si="18"/>
        <v>964.93422300000009</v>
      </c>
    </row>
    <row r="31" spans="1:46" s="48" customFormat="1" ht="13" customHeight="1" x14ac:dyDescent="0.75">
      <c r="A31" s="32"/>
      <c r="B31" s="32"/>
      <c r="C31" s="44" t="s">
        <v>55</v>
      </c>
      <c r="D31" s="137"/>
      <c r="E31" s="138">
        <f>SUM(E27:E30)</f>
        <v>3807.0070000000001</v>
      </c>
      <c r="F31" s="138">
        <f t="shared" ref="F31:AT31" si="19">SUM(F27:F30)</f>
        <v>3805.2535099859215</v>
      </c>
      <c r="G31" s="138">
        <f t="shared" si="19"/>
        <v>3803.7083008574327</v>
      </c>
      <c r="H31" s="138">
        <f t="shared" si="19"/>
        <v>3801.2045305376801</v>
      </c>
      <c r="I31" s="138">
        <f t="shared" si="19"/>
        <v>3804.5487948447826</v>
      </c>
      <c r="J31" s="138">
        <f t="shared" si="19"/>
        <v>3803.5408852112032</v>
      </c>
      <c r="K31" s="138">
        <f t="shared" si="19"/>
        <v>3798.697042991294</v>
      </c>
      <c r="L31" s="138">
        <f t="shared" si="19"/>
        <v>3790.7335158513042</v>
      </c>
      <c r="M31" s="138">
        <f t="shared" si="19"/>
        <v>3790.3472127113751</v>
      </c>
      <c r="N31" s="138">
        <f t="shared" si="19"/>
        <v>3788.6355155745559</v>
      </c>
      <c r="O31" s="138">
        <f t="shared" si="19"/>
        <v>3777.5764497553646</v>
      </c>
      <c r="P31" s="138">
        <f t="shared" si="19"/>
        <v>3773.783005899425</v>
      </c>
      <c r="Q31" s="138">
        <f t="shared" si="19"/>
        <v>3794.9447696015336</v>
      </c>
      <c r="R31" s="138">
        <f t="shared" si="19"/>
        <v>3791.1257915728047</v>
      </c>
      <c r="S31" s="138">
        <f t="shared" si="19"/>
        <v>3788.2529145723288</v>
      </c>
      <c r="T31" s="138">
        <f t="shared" si="19"/>
        <v>3775.7722299001562</v>
      </c>
      <c r="U31" s="138">
        <f t="shared" si="19"/>
        <v>3812.841809900156</v>
      </c>
      <c r="V31" s="138">
        <f t="shared" si="19"/>
        <v>3812.0576762367427</v>
      </c>
      <c r="W31" s="138">
        <f t="shared" si="19"/>
        <v>3808.8360647882473</v>
      </c>
      <c r="X31" s="138">
        <f t="shared" si="19"/>
        <v>3804.9703182578764</v>
      </c>
      <c r="Y31" s="138">
        <f t="shared" si="19"/>
        <v>3794.1964413935366</v>
      </c>
      <c r="Z31" s="138">
        <f t="shared" si="19"/>
        <v>3793.2538168859528</v>
      </c>
      <c r="AA31" s="138">
        <f t="shared" si="19"/>
        <v>3792.8423278429223</v>
      </c>
      <c r="AB31" s="138">
        <f t="shared" si="19"/>
        <v>3806.3284718429222</v>
      </c>
      <c r="AC31" s="138">
        <f t="shared" si="19"/>
        <v>3804.3415345981557</v>
      </c>
      <c r="AD31" s="138">
        <f t="shared" si="19"/>
        <v>3821.0630025981554</v>
      </c>
      <c r="AE31" s="138">
        <f t="shared" si="19"/>
        <v>3806.8542220905729</v>
      </c>
      <c r="AF31" s="138">
        <f t="shared" si="19"/>
        <v>3805.9524219960176</v>
      </c>
      <c r="AG31" s="138">
        <f t="shared" si="19"/>
        <v>3800.4388099864505</v>
      </c>
      <c r="AH31" s="138">
        <f t="shared" si="19"/>
        <v>3797.3570670759345</v>
      </c>
      <c r="AI31" s="138">
        <f t="shared" si="19"/>
        <v>3794.6788760907884</v>
      </c>
      <c r="AJ31" s="138">
        <f t="shared" si="19"/>
        <v>3793.1199079077583</v>
      </c>
      <c r="AK31" s="138">
        <f t="shared" si="19"/>
        <v>3792.4223789652197</v>
      </c>
      <c r="AL31" s="138">
        <f t="shared" si="19"/>
        <v>3790.5496681735094</v>
      </c>
      <c r="AM31" s="138">
        <f t="shared" si="19"/>
        <v>3787.7333910020043</v>
      </c>
      <c r="AN31" s="138">
        <f t="shared" si="19"/>
        <v>3783.4974339647169</v>
      </c>
      <c r="AO31" s="138">
        <f t="shared" si="19"/>
        <v>3781.2388830773571</v>
      </c>
      <c r="AP31" s="138">
        <f t="shared" si="19"/>
        <v>3759.7999291423703</v>
      </c>
      <c r="AQ31" s="138">
        <f t="shared" si="19"/>
        <v>3778.3216908231111</v>
      </c>
      <c r="AR31" s="138">
        <f t="shared" si="19"/>
        <v>3776.7634972399051</v>
      </c>
      <c r="AS31" s="138">
        <f t="shared" si="19"/>
        <v>3769.3159350741025</v>
      </c>
      <c r="AT31" s="138">
        <f t="shared" si="19"/>
        <v>3767.3291791697598</v>
      </c>
    </row>
    <row r="32" spans="1:46" s="48" customFormat="1" ht="13" customHeight="1" x14ac:dyDescent="0.75">
      <c r="A32" s="32"/>
      <c r="B32" s="32"/>
      <c r="C32" s="57" t="s">
        <v>217</v>
      </c>
      <c r="D32" s="137"/>
      <c r="E32" s="122">
        <f>E22-E31-E33-E34-E35</f>
        <v>994.68180044000007</v>
      </c>
      <c r="F32" s="122">
        <f t="shared" ref="F32:AT32" si="20">E72</f>
        <v>984.46102944000006</v>
      </c>
      <c r="G32" s="122">
        <f t="shared" si="20"/>
        <v>975.45428944000003</v>
      </c>
      <c r="H32" s="122">
        <f t="shared" si="20"/>
        <v>960.86027244000002</v>
      </c>
      <c r="I32" s="122">
        <f t="shared" si="20"/>
        <v>956.06262344000004</v>
      </c>
      <c r="J32" s="122">
        <f t="shared" si="20"/>
        <v>950.18770344000006</v>
      </c>
      <c r="K32" s="122">
        <f t="shared" si="20"/>
        <v>921.95383744000003</v>
      </c>
      <c r="L32" s="122">
        <f t="shared" si="20"/>
        <v>875.53590143999998</v>
      </c>
      <c r="M32" s="122">
        <f t="shared" si="20"/>
        <v>873.28421143999992</v>
      </c>
      <c r="N32" s="122">
        <f t="shared" si="20"/>
        <v>863.30704343999992</v>
      </c>
      <c r="O32" s="122">
        <f t="shared" si="20"/>
        <v>798.84578143999988</v>
      </c>
      <c r="P32" s="122">
        <f t="shared" si="20"/>
        <v>776.73449443999993</v>
      </c>
      <c r="Q32" s="122">
        <f t="shared" si="20"/>
        <v>738.41826143999992</v>
      </c>
      <c r="R32" s="122">
        <f t="shared" si="20"/>
        <v>716.1581404399999</v>
      </c>
      <c r="S32" s="122">
        <f t="shared" si="20"/>
        <v>699.41266843999995</v>
      </c>
      <c r="T32" s="122">
        <f t="shared" si="20"/>
        <v>626.66505143999996</v>
      </c>
      <c r="U32" s="122">
        <f t="shared" si="20"/>
        <v>608.13026143999991</v>
      </c>
      <c r="V32" s="122">
        <f t="shared" si="20"/>
        <v>603.55969043999994</v>
      </c>
      <c r="W32" s="122">
        <f t="shared" si="20"/>
        <v>584.78150943999992</v>
      </c>
      <c r="X32" s="122">
        <f t="shared" si="20"/>
        <v>562.2487834399999</v>
      </c>
      <c r="Y32" s="122">
        <f t="shared" si="20"/>
        <v>499.4498354399999</v>
      </c>
      <c r="Z32" s="122">
        <f t="shared" si="20"/>
        <v>493.95545043999988</v>
      </c>
      <c r="AA32" s="122">
        <f t="shared" si="20"/>
        <v>491.55695643999991</v>
      </c>
      <c r="AB32" s="122">
        <f t="shared" si="20"/>
        <v>484.81388443999992</v>
      </c>
      <c r="AC32" s="122">
        <f t="shared" si="20"/>
        <v>473.23239243999996</v>
      </c>
      <c r="AD32" s="122">
        <f t="shared" si="20"/>
        <v>464.87165843999998</v>
      </c>
      <c r="AE32" s="122">
        <f t="shared" si="20"/>
        <v>382.05128844000001</v>
      </c>
      <c r="AF32" s="122">
        <f t="shared" si="20"/>
        <v>376.79486144000003</v>
      </c>
      <c r="AG32" s="122">
        <f t="shared" si="20"/>
        <v>344.65703044000003</v>
      </c>
      <c r="AH32" s="122">
        <f t="shared" si="20"/>
        <v>326.69411744000001</v>
      </c>
      <c r="AI32" s="122">
        <f t="shared" si="20"/>
        <v>311.08343444000002</v>
      </c>
      <c r="AJ32" s="122">
        <f t="shared" si="20"/>
        <v>301.99649543999999</v>
      </c>
      <c r="AK32" s="122">
        <f t="shared" si="20"/>
        <v>297.93072744</v>
      </c>
      <c r="AL32" s="122">
        <f t="shared" si="20"/>
        <v>287.01504044000001</v>
      </c>
      <c r="AM32" s="122">
        <f t="shared" si="20"/>
        <v>270.59947844000004</v>
      </c>
      <c r="AN32" s="122">
        <f t="shared" si="20"/>
        <v>245.90886344000003</v>
      </c>
      <c r="AO32" s="122">
        <f t="shared" si="20"/>
        <v>232.74418544000002</v>
      </c>
      <c r="AP32" s="122">
        <f t="shared" si="20"/>
        <v>107.78046343999998</v>
      </c>
      <c r="AQ32" s="122">
        <f t="shared" si="20"/>
        <v>93.820907439999985</v>
      </c>
      <c r="AR32" s="122">
        <f t="shared" si="20"/>
        <v>84.738483439999982</v>
      </c>
      <c r="AS32" s="122">
        <f t="shared" si="20"/>
        <v>41.328012440000002</v>
      </c>
      <c r="AT32" s="122">
        <f t="shared" si="20"/>
        <v>29.747577440000001</v>
      </c>
    </row>
    <row r="33" spans="1:46" s="48" customFormat="1" ht="13" customHeight="1" x14ac:dyDescent="0.75">
      <c r="A33" s="32"/>
      <c r="B33" s="32"/>
      <c r="C33" s="57" t="s">
        <v>233</v>
      </c>
      <c r="D33" s="137"/>
      <c r="E33" s="122">
        <v>0</v>
      </c>
      <c r="F33" s="122">
        <f>E73</f>
        <v>11.974261014078241</v>
      </c>
      <c r="G33" s="122">
        <f t="shared" ref="G33:AT33" si="21">F73</f>
        <v>22.526210142567571</v>
      </c>
      <c r="H33" s="122">
        <f t="shared" si="21"/>
        <v>39.623997462320169</v>
      </c>
      <c r="I33" s="122">
        <f t="shared" si="21"/>
        <v>41.077382155217336</v>
      </c>
      <c r="J33" s="122">
        <f t="shared" si="21"/>
        <v>47.960211788796698</v>
      </c>
      <c r="K33" s="122">
        <f t="shared" si="21"/>
        <v>81.037920008705854</v>
      </c>
      <c r="L33" s="122">
        <f t="shared" si="21"/>
        <v>135.41938314869583</v>
      </c>
      <c r="M33" s="122">
        <f t="shared" si="21"/>
        <v>138.05737628862528</v>
      </c>
      <c r="N33" s="122">
        <f t="shared" si="21"/>
        <v>149.74624142544411</v>
      </c>
      <c r="O33" s="122">
        <f t="shared" si="21"/>
        <v>225.26656924463532</v>
      </c>
      <c r="P33" s="122">
        <f t="shared" si="21"/>
        <v>251.17130010057514</v>
      </c>
      <c r="Q33" s="122">
        <f t="shared" si="21"/>
        <v>268.32576939846643</v>
      </c>
      <c r="R33" s="122">
        <f t="shared" si="21"/>
        <v>294.40486842719571</v>
      </c>
      <c r="S33" s="122">
        <f t="shared" si="21"/>
        <v>314.02321742767117</v>
      </c>
      <c r="T33" s="122">
        <f t="shared" si="21"/>
        <v>399.25151909984396</v>
      </c>
      <c r="U33" s="122">
        <f t="shared" si="21"/>
        <v>380.71672909984397</v>
      </c>
      <c r="V33" s="122">
        <f t="shared" si="21"/>
        <v>386.07143376325701</v>
      </c>
      <c r="W33" s="122">
        <f t="shared" si="21"/>
        <v>408.07122621175279</v>
      </c>
      <c r="X33" s="122">
        <f t="shared" si="21"/>
        <v>434.46969874212328</v>
      </c>
      <c r="Y33" s="122">
        <f t="shared" si="21"/>
        <v>508.04252360646348</v>
      </c>
      <c r="Z33" s="122">
        <f t="shared" si="21"/>
        <v>514.47953311404717</v>
      </c>
      <c r="AA33" s="122">
        <f t="shared" si="21"/>
        <v>517.28951615707797</v>
      </c>
      <c r="AB33" s="122">
        <f t="shared" si="21"/>
        <v>510.54644415707799</v>
      </c>
      <c r="AC33" s="122">
        <f t="shared" si="21"/>
        <v>524.11487340184431</v>
      </c>
      <c r="AD33" s="122">
        <f t="shared" si="21"/>
        <v>515.75413940184433</v>
      </c>
      <c r="AE33" s="122">
        <f t="shared" si="21"/>
        <v>612.78328990942691</v>
      </c>
      <c r="AF33" s="122">
        <f t="shared" si="21"/>
        <v>618.94151700398254</v>
      </c>
      <c r="AG33" s="122">
        <f t="shared" si="21"/>
        <v>656.59296001354949</v>
      </c>
      <c r="AH33" s="122">
        <f t="shared" si="21"/>
        <v>677.63761592406536</v>
      </c>
      <c r="AI33" s="122">
        <f t="shared" si="21"/>
        <v>695.92648990921134</v>
      </c>
      <c r="AJ33" s="122">
        <f t="shared" si="21"/>
        <v>706.57239709224154</v>
      </c>
      <c r="AK33" s="122">
        <f t="shared" si="21"/>
        <v>711.33569403478009</v>
      </c>
      <c r="AL33" s="122">
        <f t="shared" si="21"/>
        <v>724.12409182649083</v>
      </c>
      <c r="AM33" s="122">
        <f t="shared" si="21"/>
        <v>743.35593099799598</v>
      </c>
      <c r="AN33" s="122">
        <f t="shared" si="21"/>
        <v>772.28250303528307</v>
      </c>
      <c r="AO33" s="122">
        <f t="shared" si="21"/>
        <v>787.70573192264328</v>
      </c>
      <c r="AP33" s="122">
        <f t="shared" si="21"/>
        <v>934.10840785763014</v>
      </c>
      <c r="AQ33" s="122">
        <f t="shared" si="21"/>
        <v>929.54620217688876</v>
      </c>
      <c r="AR33" s="122">
        <f t="shared" si="21"/>
        <v>940.18681976009543</v>
      </c>
      <c r="AS33" s="122">
        <f t="shared" si="21"/>
        <v>991.044852925898</v>
      </c>
      <c r="AT33" s="122">
        <f t="shared" si="21"/>
        <v>1004.6120438302405</v>
      </c>
    </row>
    <row r="34" spans="1:46" s="48" customFormat="1" ht="13" customHeight="1" x14ac:dyDescent="0.75">
      <c r="A34" s="32"/>
      <c r="B34" s="32"/>
      <c r="C34" s="57" t="s">
        <v>154</v>
      </c>
      <c r="D34" s="137"/>
      <c r="E34" s="122">
        <f>'Dec 2021 TS 10-K BalSht ($M)'!I37</f>
        <v>-1.46</v>
      </c>
      <c r="F34" s="122">
        <f>E74</f>
        <v>-1.46</v>
      </c>
      <c r="G34" s="122">
        <f t="shared" ref="G34:AT34" si="22">F74</f>
        <v>-1.46</v>
      </c>
      <c r="H34" s="122">
        <f t="shared" si="22"/>
        <v>-1.46</v>
      </c>
      <c r="I34" s="122">
        <f t="shared" si="22"/>
        <v>-1.46</v>
      </c>
      <c r="J34" s="122">
        <f t="shared" si="22"/>
        <v>-1.46</v>
      </c>
      <c r="K34" s="122">
        <f t="shared" si="22"/>
        <v>-1.46</v>
      </c>
      <c r="L34" s="122">
        <f t="shared" si="22"/>
        <v>-1.46</v>
      </c>
      <c r="M34" s="122">
        <f t="shared" si="22"/>
        <v>-1.46</v>
      </c>
      <c r="N34" s="122">
        <f t="shared" si="22"/>
        <v>-1.46</v>
      </c>
      <c r="O34" s="122">
        <f t="shared" si="22"/>
        <v>-1.46</v>
      </c>
      <c r="P34" s="122">
        <f t="shared" si="22"/>
        <v>-1.46</v>
      </c>
      <c r="Q34" s="122">
        <f t="shared" si="22"/>
        <v>-1.46</v>
      </c>
      <c r="R34" s="122">
        <f t="shared" si="22"/>
        <v>-1.46</v>
      </c>
      <c r="S34" s="122">
        <f t="shared" si="22"/>
        <v>-1.46</v>
      </c>
      <c r="T34" s="122">
        <f t="shared" si="22"/>
        <v>-1.46</v>
      </c>
      <c r="U34" s="122">
        <f t="shared" si="22"/>
        <v>-1.46</v>
      </c>
      <c r="V34" s="122">
        <f t="shared" si="22"/>
        <v>-1.46</v>
      </c>
      <c r="W34" s="122">
        <f t="shared" si="22"/>
        <v>-1.46</v>
      </c>
      <c r="X34" s="122">
        <f t="shared" si="22"/>
        <v>-1.46</v>
      </c>
      <c r="Y34" s="122">
        <f t="shared" si="22"/>
        <v>-1.46</v>
      </c>
      <c r="Z34" s="122">
        <f t="shared" si="22"/>
        <v>-1.46</v>
      </c>
      <c r="AA34" s="122">
        <f t="shared" si="22"/>
        <v>-1.46</v>
      </c>
      <c r="AB34" s="122">
        <f t="shared" si="22"/>
        <v>-1.46</v>
      </c>
      <c r="AC34" s="122">
        <f t="shared" si="22"/>
        <v>-1.46</v>
      </c>
      <c r="AD34" s="122">
        <f t="shared" si="22"/>
        <v>-1.46</v>
      </c>
      <c r="AE34" s="122">
        <f t="shared" si="22"/>
        <v>-1.46</v>
      </c>
      <c r="AF34" s="122">
        <f t="shared" si="22"/>
        <v>-1.46</v>
      </c>
      <c r="AG34" s="122">
        <f t="shared" si="22"/>
        <v>-1.46</v>
      </c>
      <c r="AH34" s="122">
        <f t="shared" si="22"/>
        <v>-1.46</v>
      </c>
      <c r="AI34" s="122">
        <f t="shared" si="22"/>
        <v>-1.46</v>
      </c>
      <c r="AJ34" s="122">
        <f t="shared" si="22"/>
        <v>-1.46</v>
      </c>
      <c r="AK34" s="122">
        <f t="shared" si="22"/>
        <v>-1.46</v>
      </c>
      <c r="AL34" s="122">
        <f t="shared" si="22"/>
        <v>-1.46</v>
      </c>
      <c r="AM34" s="122">
        <f t="shared" si="22"/>
        <v>-1.46</v>
      </c>
      <c r="AN34" s="122">
        <f t="shared" si="22"/>
        <v>-1.46</v>
      </c>
      <c r="AO34" s="122">
        <f t="shared" si="22"/>
        <v>-1.46</v>
      </c>
      <c r="AP34" s="122">
        <f t="shared" si="22"/>
        <v>-1.46</v>
      </c>
      <c r="AQ34" s="122">
        <f t="shared" si="22"/>
        <v>-1.46</v>
      </c>
      <c r="AR34" s="122">
        <f t="shared" si="22"/>
        <v>-1.46</v>
      </c>
      <c r="AS34" s="122">
        <f t="shared" si="22"/>
        <v>-1.46</v>
      </c>
      <c r="AT34" s="122">
        <f t="shared" si="22"/>
        <v>-1.46</v>
      </c>
    </row>
    <row r="35" spans="1:46" s="48" customFormat="1" ht="13" customHeight="1" x14ac:dyDescent="0.75">
      <c r="A35" s="32"/>
      <c r="B35" s="32"/>
      <c r="C35" s="57" t="s">
        <v>155</v>
      </c>
      <c r="D35" s="137"/>
      <c r="E35" s="122">
        <f>'Dec 2021 TS 10-K BalSht ($M)'!I38</f>
        <v>119.1</v>
      </c>
      <c r="F35" s="122">
        <f>E75</f>
        <v>119.1</v>
      </c>
      <c r="G35" s="122">
        <f t="shared" ref="G35:AT35" si="23">F75</f>
        <v>119.1</v>
      </c>
      <c r="H35" s="122">
        <f t="shared" si="23"/>
        <v>119.1</v>
      </c>
      <c r="I35" s="122">
        <f t="shared" si="23"/>
        <v>119.1</v>
      </c>
      <c r="J35" s="122">
        <f t="shared" si="23"/>
        <v>119.1</v>
      </c>
      <c r="K35" s="122">
        <f t="shared" si="23"/>
        <v>119.1</v>
      </c>
      <c r="L35" s="122">
        <f t="shared" si="23"/>
        <v>119.1</v>
      </c>
      <c r="M35" s="122">
        <f t="shared" si="23"/>
        <v>119.1</v>
      </c>
      <c r="N35" s="122">
        <f t="shared" si="23"/>
        <v>119.1</v>
      </c>
      <c r="O35" s="122">
        <f t="shared" si="23"/>
        <v>119.1</v>
      </c>
      <c r="P35" s="122">
        <f t="shared" si="23"/>
        <v>119.1</v>
      </c>
      <c r="Q35" s="122">
        <f t="shared" si="23"/>
        <v>119.1</v>
      </c>
      <c r="R35" s="122">
        <f t="shared" si="23"/>
        <v>119.1</v>
      </c>
      <c r="S35" s="122">
        <f t="shared" si="23"/>
        <v>119.1</v>
      </c>
      <c r="T35" s="122">
        <f t="shared" si="23"/>
        <v>119.1</v>
      </c>
      <c r="U35" s="122">
        <f t="shared" si="23"/>
        <v>119.1</v>
      </c>
      <c r="V35" s="122">
        <f t="shared" si="23"/>
        <v>119.1</v>
      </c>
      <c r="W35" s="122">
        <f t="shared" si="23"/>
        <v>119.1</v>
      </c>
      <c r="X35" s="122">
        <f t="shared" si="23"/>
        <v>119.1</v>
      </c>
      <c r="Y35" s="122">
        <f t="shared" si="23"/>
        <v>119.1</v>
      </c>
      <c r="Z35" s="122">
        <f t="shared" si="23"/>
        <v>119.1</v>
      </c>
      <c r="AA35" s="122">
        <f t="shared" si="23"/>
        <v>119.1</v>
      </c>
      <c r="AB35" s="122">
        <f t="shared" si="23"/>
        <v>119.1</v>
      </c>
      <c r="AC35" s="122">
        <f t="shared" si="23"/>
        <v>119.1</v>
      </c>
      <c r="AD35" s="122">
        <f t="shared" si="23"/>
        <v>119.1</v>
      </c>
      <c r="AE35" s="122">
        <f t="shared" si="23"/>
        <v>119.1</v>
      </c>
      <c r="AF35" s="122">
        <f t="shared" si="23"/>
        <v>119.1</v>
      </c>
      <c r="AG35" s="122">
        <f t="shared" si="23"/>
        <v>119.1</v>
      </c>
      <c r="AH35" s="122">
        <f t="shared" si="23"/>
        <v>119.1</v>
      </c>
      <c r="AI35" s="122">
        <f t="shared" si="23"/>
        <v>119.1</v>
      </c>
      <c r="AJ35" s="122">
        <f t="shared" si="23"/>
        <v>119.1</v>
      </c>
      <c r="AK35" s="122">
        <f t="shared" si="23"/>
        <v>119.1</v>
      </c>
      <c r="AL35" s="122">
        <f t="shared" si="23"/>
        <v>119.1</v>
      </c>
      <c r="AM35" s="122">
        <f t="shared" si="23"/>
        <v>119.1</v>
      </c>
      <c r="AN35" s="122">
        <f t="shared" si="23"/>
        <v>119.1</v>
      </c>
      <c r="AO35" s="122">
        <f t="shared" si="23"/>
        <v>119.1</v>
      </c>
      <c r="AP35" s="122">
        <f t="shared" si="23"/>
        <v>119.1</v>
      </c>
      <c r="AQ35" s="122">
        <f t="shared" si="23"/>
        <v>119.1</v>
      </c>
      <c r="AR35" s="122">
        <f t="shared" si="23"/>
        <v>119.1</v>
      </c>
      <c r="AS35" s="122">
        <f t="shared" si="23"/>
        <v>119.1</v>
      </c>
      <c r="AT35" s="122">
        <f t="shared" si="23"/>
        <v>119.1</v>
      </c>
    </row>
    <row r="36" spans="1:46" s="48" customFormat="1" ht="13" customHeight="1" x14ac:dyDescent="0.75">
      <c r="A36" s="32"/>
      <c r="B36" s="32"/>
      <c r="C36" s="44" t="s">
        <v>139</v>
      </c>
      <c r="D36" s="137"/>
      <c r="E36" s="138">
        <f t="shared" ref="E36:AT36" si="24">SUM(E31:E35)</f>
        <v>4919.3288004400001</v>
      </c>
      <c r="F36" s="138">
        <f t="shared" si="24"/>
        <v>4919.3288004400001</v>
      </c>
      <c r="G36" s="138">
        <f t="shared" si="24"/>
        <v>4919.328800440001</v>
      </c>
      <c r="H36" s="138">
        <f t="shared" si="24"/>
        <v>4919.328800440001</v>
      </c>
      <c r="I36" s="138">
        <f t="shared" si="24"/>
        <v>4919.3288004400001</v>
      </c>
      <c r="J36" s="138">
        <f t="shared" si="24"/>
        <v>4919.328800440001</v>
      </c>
      <c r="K36" s="138">
        <f t="shared" si="24"/>
        <v>4919.3288004400001</v>
      </c>
      <c r="L36" s="138">
        <f t="shared" si="24"/>
        <v>4919.3288004400001</v>
      </c>
      <c r="M36" s="138">
        <f t="shared" si="24"/>
        <v>4919.3288004400001</v>
      </c>
      <c r="N36" s="138">
        <f t="shared" si="24"/>
        <v>4919.3288004400001</v>
      </c>
      <c r="O36" s="138">
        <f t="shared" si="24"/>
        <v>4919.3288004400001</v>
      </c>
      <c r="P36" s="138">
        <f t="shared" si="24"/>
        <v>4919.328800440001</v>
      </c>
      <c r="Q36" s="138">
        <f t="shared" si="24"/>
        <v>4919.3288004400001</v>
      </c>
      <c r="R36" s="138">
        <f t="shared" si="24"/>
        <v>4919.3288004400001</v>
      </c>
      <c r="S36" s="138">
        <f t="shared" si="24"/>
        <v>4919.328800440001</v>
      </c>
      <c r="T36" s="138">
        <f t="shared" si="24"/>
        <v>4919.3288004400001</v>
      </c>
      <c r="U36" s="138">
        <f t="shared" si="24"/>
        <v>4919.3288004400001</v>
      </c>
      <c r="V36" s="138">
        <f t="shared" si="24"/>
        <v>4919.3288004400001</v>
      </c>
      <c r="W36" s="138">
        <f t="shared" si="24"/>
        <v>4919.328800440001</v>
      </c>
      <c r="X36" s="138">
        <f t="shared" si="24"/>
        <v>4919.3288004399992</v>
      </c>
      <c r="Y36" s="138">
        <f t="shared" si="24"/>
        <v>4919.328800440001</v>
      </c>
      <c r="Z36" s="138">
        <f t="shared" si="24"/>
        <v>4919.328800440001</v>
      </c>
      <c r="AA36" s="138">
        <f t="shared" si="24"/>
        <v>4919.3288004400001</v>
      </c>
      <c r="AB36" s="138">
        <f t="shared" si="24"/>
        <v>4919.328800440001</v>
      </c>
      <c r="AC36" s="138">
        <f t="shared" si="24"/>
        <v>4919.3288004400001</v>
      </c>
      <c r="AD36" s="138">
        <f t="shared" si="24"/>
        <v>4919.3288004400001</v>
      </c>
      <c r="AE36" s="138">
        <f t="shared" si="24"/>
        <v>4919.3288004399992</v>
      </c>
      <c r="AF36" s="138">
        <f t="shared" si="24"/>
        <v>4919.328800440001</v>
      </c>
      <c r="AG36" s="138">
        <f t="shared" si="24"/>
        <v>4919.3288004400001</v>
      </c>
      <c r="AH36" s="138">
        <f t="shared" si="24"/>
        <v>4919.3288004400001</v>
      </c>
      <c r="AI36" s="138">
        <f t="shared" si="24"/>
        <v>4919.3288004400001</v>
      </c>
      <c r="AJ36" s="138">
        <f t="shared" si="24"/>
        <v>4919.3288004400001</v>
      </c>
      <c r="AK36" s="138">
        <f t="shared" si="24"/>
        <v>4919.3288004400001</v>
      </c>
      <c r="AL36" s="138">
        <f t="shared" si="24"/>
        <v>4919.328800440001</v>
      </c>
      <c r="AM36" s="138">
        <f t="shared" si="24"/>
        <v>4919.328800440001</v>
      </c>
      <c r="AN36" s="138">
        <f t="shared" si="24"/>
        <v>4919.3288004400001</v>
      </c>
      <c r="AO36" s="138">
        <f t="shared" si="24"/>
        <v>4919.328800440001</v>
      </c>
      <c r="AP36" s="138">
        <f t="shared" si="24"/>
        <v>4919.328800440001</v>
      </c>
      <c r="AQ36" s="138">
        <f t="shared" si="24"/>
        <v>4919.3288004400001</v>
      </c>
      <c r="AR36" s="138">
        <f t="shared" si="24"/>
        <v>4919.328800440001</v>
      </c>
      <c r="AS36" s="138">
        <f t="shared" si="24"/>
        <v>4919.328800440001</v>
      </c>
      <c r="AT36" s="138">
        <f t="shared" si="24"/>
        <v>4919.328800440001</v>
      </c>
    </row>
    <row r="37" spans="1:46" s="48" customFormat="1" ht="13" customHeight="1" x14ac:dyDescent="0.75">
      <c r="A37" s="32"/>
      <c r="B37" s="32"/>
      <c r="C37" s="57"/>
      <c r="D37" s="44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</row>
    <row r="38" spans="1:46" s="48" customFormat="1" ht="13" customHeight="1" x14ac:dyDescent="0.75">
      <c r="A38" s="32"/>
      <c r="B38" s="32"/>
      <c r="C38" s="106" t="s">
        <v>334</v>
      </c>
      <c r="D38" s="44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</row>
    <row r="39" spans="1:46" s="48" customFormat="1" ht="13" customHeight="1" x14ac:dyDescent="0.75">
      <c r="A39" s="32"/>
      <c r="B39" s="32"/>
      <c r="C39" s="52" t="s">
        <v>3</v>
      </c>
      <c r="D39" s="44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</row>
    <row r="40" spans="1:46" s="48" customFormat="1" ht="13" customHeight="1" x14ac:dyDescent="0.75">
      <c r="A40" s="32"/>
      <c r="B40" s="32"/>
      <c r="C40" s="44" t="s">
        <v>148</v>
      </c>
      <c r="D40" s="122">
        <f t="shared" ref="D40:D42" si="25">SUM($E40:$AT40)</f>
        <v>0</v>
      </c>
      <c r="E40" s="122">
        <f t="shared" ref="E40:AT40" si="26">E$426-E$426*E$79</f>
        <v>0</v>
      </c>
      <c r="F40" s="122">
        <f t="shared" si="26"/>
        <v>0</v>
      </c>
      <c r="G40" s="122">
        <f t="shared" si="26"/>
        <v>0</v>
      </c>
      <c r="H40" s="122">
        <f t="shared" si="26"/>
        <v>0</v>
      </c>
      <c r="I40" s="122">
        <f t="shared" si="26"/>
        <v>0</v>
      </c>
      <c r="J40" s="122">
        <f t="shared" si="26"/>
        <v>0</v>
      </c>
      <c r="K40" s="122">
        <f t="shared" si="26"/>
        <v>0</v>
      </c>
      <c r="L40" s="122">
        <f t="shared" si="26"/>
        <v>0</v>
      </c>
      <c r="M40" s="122">
        <f t="shared" si="26"/>
        <v>0</v>
      </c>
      <c r="N40" s="122">
        <f t="shared" si="26"/>
        <v>0</v>
      </c>
      <c r="O40" s="122">
        <f t="shared" si="26"/>
        <v>0</v>
      </c>
      <c r="P40" s="122">
        <f t="shared" si="26"/>
        <v>0</v>
      </c>
      <c r="Q40" s="122">
        <f t="shared" si="26"/>
        <v>0</v>
      </c>
      <c r="R40" s="122">
        <f t="shared" si="26"/>
        <v>0</v>
      </c>
      <c r="S40" s="122">
        <f t="shared" si="26"/>
        <v>0</v>
      </c>
      <c r="T40" s="122">
        <f t="shared" si="26"/>
        <v>0</v>
      </c>
      <c r="U40" s="122">
        <f t="shared" si="26"/>
        <v>0</v>
      </c>
      <c r="V40" s="122">
        <f t="shared" si="26"/>
        <v>0</v>
      </c>
      <c r="W40" s="122">
        <f t="shared" si="26"/>
        <v>0</v>
      </c>
      <c r="X40" s="122">
        <f t="shared" si="26"/>
        <v>0</v>
      </c>
      <c r="Y40" s="122">
        <f t="shared" si="26"/>
        <v>0</v>
      </c>
      <c r="Z40" s="122">
        <f t="shared" si="26"/>
        <v>0</v>
      </c>
      <c r="AA40" s="122">
        <f t="shared" si="26"/>
        <v>0</v>
      </c>
      <c r="AB40" s="122">
        <f t="shared" si="26"/>
        <v>0</v>
      </c>
      <c r="AC40" s="122">
        <f t="shared" si="26"/>
        <v>0</v>
      </c>
      <c r="AD40" s="122">
        <f t="shared" si="26"/>
        <v>0</v>
      </c>
      <c r="AE40" s="122">
        <f t="shared" si="26"/>
        <v>0</v>
      </c>
      <c r="AF40" s="122">
        <f t="shared" si="26"/>
        <v>0</v>
      </c>
      <c r="AG40" s="122">
        <f t="shared" si="26"/>
        <v>0</v>
      </c>
      <c r="AH40" s="122">
        <f t="shared" si="26"/>
        <v>0</v>
      </c>
      <c r="AI40" s="122">
        <f t="shared" si="26"/>
        <v>0</v>
      </c>
      <c r="AJ40" s="122">
        <f t="shared" si="26"/>
        <v>0</v>
      </c>
      <c r="AK40" s="122">
        <f t="shared" si="26"/>
        <v>0</v>
      </c>
      <c r="AL40" s="122">
        <f t="shared" si="26"/>
        <v>0</v>
      </c>
      <c r="AM40" s="122">
        <f t="shared" si="26"/>
        <v>0</v>
      </c>
      <c r="AN40" s="122">
        <f t="shared" si="26"/>
        <v>0</v>
      </c>
      <c r="AO40" s="122">
        <f t="shared" si="26"/>
        <v>0</v>
      </c>
      <c r="AP40" s="122">
        <f t="shared" si="26"/>
        <v>0</v>
      </c>
      <c r="AQ40" s="122">
        <f t="shared" si="26"/>
        <v>0</v>
      </c>
      <c r="AR40" s="122">
        <f t="shared" si="26"/>
        <v>0</v>
      </c>
      <c r="AS40" s="122">
        <f t="shared" si="26"/>
        <v>0</v>
      </c>
      <c r="AT40" s="122">
        <f t="shared" si="26"/>
        <v>0</v>
      </c>
    </row>
    <row r="41" spans="1:46" s="48" customFormat="1" ht="13" customHeight="1" x14ac:dyDescent="0.75">
      <c r="A41" s="32"/>
      <c r="B41" s="32"/>
      <c r="C41" s="57" t="s">
        <v>149</v>
      </c>
      <c r="D41" s="122">
        <f t="shared" si="25"/>
        <v>0</v>
      </c>
      <c r="E41" s="122">
        <v>0</v>
      </c>
      <c r="F41" s="122">
        <v>0</v>
      </c>
      <c r="G41" s="122">
        <v>0</v>
      </c>
      <c r="H41" s="122">
        <v>0</v>
      </c>
      <c r="I41" s="122">
        <v>0</v>
      </c>
      <c r="J41" s="122">
        <v>0</v>
      </c>
      <c r="K41" s="122">
        <v>0</v>
      </c>
      <c r="L41" s="122">
        <v>0</v>
      </c>
      <c r="M41" s="122">
        <v>0</v>
      </c>
      <c r="N41" s="122">
        <v>0</v>
      </c>
      <c r="O41" s="122">
        <v>0</v>
      </c>
      <c r="P41" s="122">
        <v>0</v>
      </c>
      <c r="Q41" s="122">
        <v>0</v>
      </c>
      <c r="R41" s="122">
        <v>0</v>
      </c>
      <c r="S41" s="122">
        <v>0</v>
      </c>
      <c r="T41" s="122">
        <v>0</v>
      </c>
      <c r="U41" s="122">
        <v>0</v>
      </c>
      <c r="V41" s="122">
        <v>0</v>
      </c>
      <c r="W41" s="122">
        <v>0</v>
      </c>
      <c r="X41" s="122">
        <v>0</v>
      </c>
      <c r="Y41" s="122">
        <v>0</v>
      </c>
      <c r="Z41" s="122">
        <v>0</v>
      </c>
      <c r="AA41" s="122">
        <v>0</v>
      </c>
      <c r="AB41" s="122">
        <v>0</v>
      </c>
      <c r="AC41" s="122">
        <v>0</v>
      </c>
      <c r="AD41" s="122">
        <v>0</v>
      </c>
      <c r="AE41" s="122">
        <v>0</v>
      </c>
      <c r="AF41" s="122">
        <v>0</v>
      </c>
      <c r="AG41" s="122">
        <v>0</v>
      </c>
      <c r="AH41" s="122">
        <v>0</v>
      </c>
      <c r="AI41" s="122">
        <v>0</v>
      </c>
      <c r="AJ41" s="122">
        <v>0</v>
      </c>
      <c r="AK41" s="122">
        <v>0</v>
      </c>
      <c r="AL41" s="122">
        <v>0</v>
      </c>
      <c r="AM41" s="122">
        <v>0</v>
      </c>
      <c r="AN41" s="122">
        <v>0</v>
      </c>
      <c r="AO41" s="122">
        <v>0</v>
      </c>
      <c r="AP41" s="122">
        <v>0</v>
      </c>
      <c r="AQ41" s="122">
        <v>0</v>
      </c>
      <c r="AR41" s="122">
        <v>0</v>
      </c>
      <c r="AS41" s="122">
        <v>0</v>
      </c>
      <c r="AT41" s="122">
        <v>0</v>
      </c>
    </row>
    <row r="42" spans="1:46" s="48" customFormat="1" ht="13" customHeight="1" x14ac:dyDescent="0.75">
      <c r="A42" s="54"/>
      <c r="B42" s="54"/>
      <c r="C42" s="44" t="s">
        <v>3</v>
      </c>
      <c r="D42" s="138">
        <f t="shared" si="25"/>
        <v>0</v>
      </c>
      <c r="E42" s="138">
        <f t="shared" ref="E42:AT42" si="27">SUM(E40:E41)</f>
        <v>0</v>
      </c>
      <c r="F42" s="138">
        <f t="shared" si="27"/>
        <v>0</v>
      </c>
      <c r="G42" s="138">
        <f t="shared" si="27"/>
        <v>0</v>
      </c>
      <c r="H42" s="138">
        <f t="shared" si="27"/>
        <v>0</v>
      </c>
      <c r="I42" s="138">
        <f t="shared" si="27"/>
        <v>0</v>
      </c>
      <c r="J42" s="138">
        <f t="shared" si="27"/>
        <v>0</v>
      </c>
      <c r="K42" s="138">
        <f t="shared" si="27"/>
        <v>0</v>
      </c>
      <c r="L42" s="138">
        <f t="shared" si="27"/>
        <v>0</v>
      </c>
      <c r="M42" s="138">
        <f t="shared" si="27"/>
        <v>0</v>
      </c>
      <c r="N42" s="138">
        <f t="shared" si="27"/>
        <v>0</v>
      </c>
      <c r="O42" s="138">
        <f t="shared" si="27"/>
        <v>0</v>
      </c>
      <c r="P42" s="138">
        <f t="shared" si="27"/>
        <v>0</v>
      </c>
      <c r="Q42" s="138">
        <f t="shared" si="27"/>
        <v>0</v>
      </c>
      <c r="R42" s="138">
        <f t="shared" si="27"/>
        <v>0</v>
      </c>
      <c r="S42" s="138">
        <f t="shared" si="27"/>
        <v>0</v>
      </c>
      <c r="T42" s="138">
        <f t="shared" si="27"/>
        <v>0</v>
      </c>
      <c r="U42" s="138">
        <f t="shared" si="27"/>
        <v>0</v>
      </c>
      <c r="V42" s="138">
        <f t="shared" si="27"/>
        <v>0</v>
      </c>
      <c r="W42" s="138">
        <f t="shared" si="27"/>
        <v>0</v>
      </c>
      <c r="X42" s="138">
        <f t="shared" si="27"/>
        <v>0</v>
      </c>
      <c r="Y42" s="138">
        <f t="shared" si="27"/>
        <v>0</v>
      </c>
      <c r="Z42" s="138">
        <f t="shared" si="27"/>
        <v>0</v>
      </c>
      <c r="AA42" s="138">
        <f t="shared" si="27"/>
        <v>0</v>
      </c>
      <c r="AB42" s="138">
        <f t="shared" si="27"/>
        <v>0</v>
      </c>
      <c r="AC42" s="138">
        <f t="shared" si="27"/>
        <v>0</v>
      </c>
      <c r="AD42" s="138">
        <f t="shared" si="27"/>
        <v>0</v>
      </c>
      <c r="AE42" s="138">
        <f t="shared" si="27"/>
        <v>0</v>
      </c>
      <c r="AF42" s="138">
        <f t="shared" si="27"/>
        <v>0</v>
      </c>
      <c r="AG42" s="138">
        <f t="shared" si="27"/>
        <v>0</v>
      </c>
      <c r="AH42" s="138">
        <f t="shared" si="27"/>
        <v>0</v>
      </c>
      <c r="AI42" s="138">
        <f t="shared" si="27"/>
        <v>0</v>
      </c>
      <c r="AJ42" s="138">
        <f t="shared" si="27"/>
        <v>0</v>
      </c>
      <c r="AK42" s="138">
        <f t="shared" si="27"/>
        <v>0</v>
      </c>
      <c r="AL42" s="138">
        <f t="shared" si="27"/>
        <v>0</v>
      </c>
      <c r="AM42" s="138">
        <f t="shared" si="27"/>
        <v>0</v>
      </c>
      <c r="AN42" s="138">
        <f t="shared" si="27"/>
        <v>0</v>
      </c>
      <c r="AO42" s="138">
        <f t="shared" si="27"/>
        <v>0</v>
      </c>
      <c r="AP42" s="138">
        <f t="shared" si="27"/>
        <v>0</v>
      </c>
      <c r="AQ42" s="138">
        <f t="shared" si="27"/>
        <v>0</v>
      </c>
      <c r="AR42" s="138">
        <f t="shared" si="27"/>
        <v>0</v>
      </c>
      <c r="AS42" s="138">
        <f t="shared" si="27"/>
        <v>0</v>
      </c>
      <c r="AT42" s="138">
        <f t="shared" si="27"/>
        <v>0</v>
      </c>
    </row>
    <row r="43" spans="1:46" s="48" customFormat="1" ht="13" customHeight="1" x14ac:dyDescent="0.75">
      <c r="A43" s="32"/>
      <c r="B43" s="32"/>
      <c r="C43" s="44"/>
      <c r="D43" s="44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</row>
    <row r="44" spans="1:46" s="48" customFormat="1" ht="13" customHeight="1" x14ac:dyDescent="0.75">
      <c r="A44" s="32"/>
      <c r="B44" s="32"/>
      <c r="C44" s="52" t="s">
        <v>139</v>
      </c>
      <c r="D44" s="44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</row>
    <row r="45" spans="1:46" s="48" customFormat="1" ht="13" customHeight="1" x14ac:dyDescent="0.75">
      <c r="A45" s="32"/>
      <c r="B45" s="32"/>
      <c r="C45" s="44" t="s">
        <v>238</v>
      </c>
      <c r="D45" s="122">
        <f>SUM($E45:$AT45)</f>
        <v>0</v>
      </c>
      <c r="E45" s="122">
        <v>0</v>
      </c>
      <c r="F45" s="122">
        <v>0</v>
      </c>
      <c r="G45" s="122">
        <v>0</v>
      </c>
      <c r="H45" s="122">
        <v>0</v>
      </c>
      <c r="I45" s="122">
        <v>0</v>
      </c>
      <c r="J45" s="122">
        <v>0</v>
      </c>
      <c r="K45" s="122">
        <v>0</v>
      </c>
      <c r="L45" s="122">
        <v>0</v>
      </c>
      <c r="M45" s="122">
        <v>0</v>
      </c>
      <c r="N45" s="122">
        <v>0</v>
      </c>
      <c r="O45" s="122">
        <v>0</v>
      </c>
      <c r="P45" s="122">
        <v>0</v>
      </c>
      <c r="Q45" s="122">
        <v>0</v>
      </c>
      <c r="R45" s="122">
        <v>0</v>
      </c>
      <c r="S45" s="122">
        <v>0</v>
      </c>
      <c r="T45" s="122">
        <v>0</v>
      </c>
      <c r="U45" s="122">
        <v>0</v>
      </c>
      <c r="V45" s="122">
        <v>0</v>
      </c>
      <c r="W45" s="122">
        <v>0</v>
      </c>
      <c r="X45" s="122">
        <v>0</v>
      </c>
      <c r="Y45" s="122">
        <v>0</v>
      </c>
      <c r="Z45" s="122">
        <v>0</v>
      </c>
      <c r="AA45" s="122">
        <v>0</v>
      </c>
      <c r="AB45" s="122">
        <v>0</v>
      </c>
      <c r="AC45" s="122">
        <v>0</v>
      </c>
      <c r="AD45" s="122">
        <v>0</v>
      </c>
      <c r="AE45" s="122">
        <v>0</v>
      </c>
      <c r="AF45" s="122">
        <v>0</v>
      </c>
      <c r="AG45" s="122">
        <v>0</v>
      </c>
      <c r="AH45" s="122">
        <v>0</v>
      </c>
      <c r="AI45" s="122">
        <v>0</v>
      </c>
      <c r="AJ45" s="122">
        <v>0</v>
      </c>
      <c r="AK45" s="122">
        <v>0</v>
      </c>
      <c r="AL45" s="122">
        <v>0</v>
      </c>
      <c r="AM45" s="122">
        <v>0</v>
      </c>
      <c r="AN45" s="122">
        <v>0</v>
      </c>
      <c r="AO45" s="122">
        <v>0</v>
      </c>
      <c r="AP45" s="122">
        <v>0</v>
      </c>
      <c r="AQ45" s="122">
        <v>0</v>
      </c>
      <c r="AR45" s="122">
        <v>0</v>
      </c>
      <c r="AS45" s="122">
        <v>0</v>
      </c>
      <c r="AT45" s="122">
        <v>0</v>
      </c>
    </row>
    <row r="46" spans="1:46" s="48" customFormat="1" ht="13" customHeight="1" x14ac:dyDescent="0.75">
      <c r="A46" s="32"/>
      <c r="B46" s="32"/>
      <c r="C46" s="44" t="s">
        <v>272</v>
      </c>
      <c r="D46" s="122">
        <f t="shared" ref="D46:D55" si="28">SUM($E46:$AT46)</f>
        <v>-1039.4631579783868</v>
      </c>
      <c r="E46" s="122">
        <f t="shared" ref="E46:AT46" si="29">-E$426*E$79</f>
        <v>-11.974261014078241</v>
      </c>
      <c r="F46" s="122">
        <f t="shared" si="29"/>
        <v>-10.55194912848933</v>
      </c>
      <c r="G46" s="122">
        <f t="shared" si="29"/>
        <v>-17.097787319752598</v>
      </c>
      <c r="H46" s="122">
        <f t="shared" si="29"/>
        <v>-1.4533846928971679</v>
      </c>
      <c r="I46" s="122">
        <f t="shared" si="29"/>
        <v>-6.8828296335793606</v>
      </c>
      <c r="J46" s="122">
        <f t="shared" si="29"/>
        <v>-33.077708219909155</v>
      </c>
      <c r="K46" s="122">
        <f t="shared" si="29"/>
        <v>-54.381463139989982</v>
      </c>
      <c r="L46" s="122">
        <f t="shared" si="29"/>
        <v>-2.6379931399294474</v>
      </c>
      <c r="M46" s="122">
        <f t="shared" si="29"/>
        <v>-11.688865136818839</v>
      </c>
      <c r="N46" s="122">
        <f t="shared" si="29"/>
        <v>-75.520327819191223</v>
      </c>
      <c r="O46" s="122">
        <f t="shared" si="29"/>
        <v>-25.904730855939828</v>
      </c>
      <c r="P46" s="122">
        <f t="shared" si="29"/>
        <v>-17.154469297891303</v>
      </c>
      <c r="Q46" s="122">
        <f t="shared" si="29"/>
        <v>-26.079099028729281</v>
      </c>
      <c r="R46" s="122">
        <f t="shared" si="29"/>
        <v>-19.61834900047549</v>
      </c>
      <c r="S46" s="122">
        <f t="shared" si="29"/>
        <v>-85.22830167217279</v>
      </c>
      <c r="T46" s="122">
        <f t="shared" si="29"/>
        <v>18.534790000000001</v>
      </c>
      <c r="U46" s="122">
        <f t="shared" si="29"/>
        <v>-5.3547046634130266</v>
      </c>
      <c r="V46" s="122">
        <f t="shared" si="29"/>
        <v>-21.999792448495803</v>
      </c>
      <c r="W46" s="122">
        <f t="shared" si="29"/>
        <v>-26.398472530370494</v>
      </c>
      <c r="X46" s="122">
        <f t="shared" si="29"/>
        <v>-73.572824864340177</v>
      </c>
      <c r="Y46" s="122">
        <f t="shared" si="29"/>
        <v>-6.4370095075837508</v>
      </c>
      <c r="Z46" s="122">
        <f t="shared" si="29"/>
        <v>-2.8099830430307642</v>
      </c>
      <c r="AA46" s="122">
        <f t="shared" si="29"/>
        <v>6.7430719999999988</v>
      </c>
      <c r="AB46" s="122">
        <f t="shared" si="29"/>
        <v>-13.56842924476627</v>
      </c>
      <c r="AC46" s="122">
        <f t="shared" si="29"/>
        <v>8.3607340000000043</v>
      </c>
      <c r="AD46" s="122">
        <f t="shared" si="29"/>
        <v>-97.029150507582543</v>
      </c>
      <c r="AE46" s="122">
        <f t="shared" si="29"/>
        <v>-6.1582270945556079</v>
      </c>
      <c r="AF46" s="122">
        <f t="shared" si="29"/>
        <v>-37.651443009566982</v>
      </c>
      <c r="AG46" s="122">
        <f t="shared" si="29"/>
        <v>-21.044655910515857</v>
      </c>
      <c r="AH46" s="122">
        <f t="shared" si="29"/>
        <v>-18.288873985145941</v>
      </c>
      <c r="AI46" s="122">
        <f t="shared" si="29"/>
        <v>-10.645907183030237</v>
      </c>
      <c r="AJ46" s="122">
        <f t="shared" si="29"/>
        <v>-4.7632969425385658</v>
      </c>
      <c r="AK46" s="122">
        <f t="shared" si="29"/>
        <v>-12.788397791710688</v>
      </c>
      <c r="AL46" s="122">
        <f t="shared" si="29"/>
        <v>-19.231839171505175</v>
      </c>
      <c r="AM46" s="122">
        <f t="shared" si="29"/>
        <v>-28.926572037287126</v>
      </c>
      <c r="AN46" s="122">
        <f t="shared" si="29"/>
        <v>-15.423228887360203</v>
      </c>
      <c r="AO46" s="122">
        <f t="shared" si="29"/>
        <v>-146.40267593498683</v>
      </c>
      <c r="AP46" s="122">
        <f t="shared" si="29"/>
        <v>4.5622056807414424</v>
      </c>
      <c r="AQ46" s="122">
        <f t="shared" si="29"/>
        <v>-10.640617583206629</v>
      </c>
      <c r="AR46" s="122">
        <f t="shared" si="29"/>
        <v>-50.858033165802574</v>
      </c>
      <c r="AS46" s="122">
        <f t="shared" si="29"/>
        <v>-13.567190904342462</v>
      </c>
      <c r="AT46" s="122">
        <f t="shared" si="29"/>
        <v>-34.85111414814638</v>
      </c>
    </row>
    <row r="47" spans="1:46" s="48" customFormat="1" ht="13" customHeight="1" x14ac:dyDescent="0.75">
      <c r="A47" s="32"/>
      <c r="B47" s="32"/>
      <c r="C47" s="44" t="s">
        <v>63</v>
      </c>
      <c r="D47" s="139">
        <f>SUM(D45:D46)</f>
        <v>-1039.4631579783868</v>
      </c>
      <c r="E47" s="139">
        <f>SUM(E45:E46)</f>
        <v>-11.974261014078241</v>
      </c>
      <c r="F47" s="139">
        <f t="shared" ref="F47" si="30">SUM(F45:F46)</f>
        <v>-10.55194912848933</v>
      </c>
      <c r="G47" s="139">
        <f t="shared" ref="G47" si="31">SUM(G45:G46)</f>
        <v>-17.097787319752598</v>
      </c>
      <c r="H47" s="139">
        <f t="shared" ref="H47" si="32">SUM(H45:H46)</f>
        <v>-1.4533846928971679</v>
      </c>
      <c r="I47" s="139">
        <f t="shared" ref="I47" si="33">SUM(I45:I46)</f>
        <v>-6.8828296335793606</v>
      </c>
      <c r="J47" s="139">
        <f t="shared" ref="J47" si="34">SUM(J45:J46)</f>
        <v>-33.077708219909155</v>
      </c>
      <c r="K47" s="139">
        <f t="shared" ref="K47" si="35">SUM(K45:K46)</f>
        <v>-54.381463139989982</v>
      </c>
      <c r="L47" s="139">
        <f t="shared" ref="L47" si="36">SUM(L45:L46)</f>
        <v>-2.6379931399294474</v>
      </c>
      <c r="M47" s="139">
        <f t="shared" ref="M47" si="37">SUM(M45:M46)</f>
        <v>-11.688865136818839</v>
      </c>
      <c r="N47" s="139">
        <f t="shared" ref="N47" si="38">SUM(N45:N46)</f>
        <v>-75.520327819191223</v>
      </c>
      <c r="O47" s="139">
        <f t="shared" ref="O47" si="39">SUM(O45:O46)</f>
        <v>-25.904730855939828</v>
      </c>
      <c r="P47" s="139">
        <f t="shared" ref="P47" si="40">SUM(P45:P46)</f>
        <v>-17.154469297891303</v>
      </c>
      <c r="Q47" s="139">
        <f t="shared" ref="Q47" si="41">SUM(Q45:Q46)</f>
        <v>-26.079099028729281</v>
      </c>
      <c r="R47" s="139">
        <f t="shared" ref="R47" si="42">SUM(R45:R46)</f>
        <v>-19.61834900047549</v>
      </c>
      <c r="S47" s="139">
        <f t="shared" ref="S47" si="43">SUM(S45:S46)</f>
        <v>-85.22830167217279</v>
      </c>
      <c r="T47" s="139">
        <f t="shared" ref="T47" si="44">SUM(T45:T46)</f>
        <v>18.534790000000001</v>
      </c>
      <c r="U47" s="139">
        <f t="shared" ref="U47" si="45">SUM(U45:U46)</f>
        <v>-5.3547046634130266</v>
      </c>
      <c r="V47" s="139">
        <f t="shared" ref="V47" si="46">SUM(V45:V46)</f>
        <v>-21.999792448495803</v>
      </c>
      <c r="W47" s="139">
        <f t="shared" ref="W47" si="47">SUM(W45:W46)</f>
        <v>-26.398472530370494</v>
      </c>
      <c r="X47" s="139">
        <f t="shared" ref="X47" si="48">SUM(X45:X46)</f>
        <v>-73.572824864340177</v>
      </c>
      <c r="Y47" s="139">
        <f t="shared" ref="Y47" si="49">SUM(Y45:Y46)</f>
        <v>-6.4370095075837508</v>
      </c>
      <c r="Z47" s="139">
        <f t="shared" ref="Z47" si="50">SUM(Z45:Z46)</f>
        <v>-2.8099830430307642</v>
      </c>
      <c r="AA47" s="139">
        <f t="shared" ref="AA47" si="51">SUM(AA45:AA46)</f>
        <v>6.7430719999999988</v>
      </c>
      <c r="AB47" s="139">
        <f t="shared" ref="AB47" si="52">SUM(AB45:AB46)</f>
        <v>-13.56842924476627</v>
      </c>
      <c r="AC47" s="139">
        <f t="shared" ref="AC47" si="53">SUM(AC45:AC46)</f>
        <v>8.3607340000000043</v>
      </c>
      <c r="AD47" s="139">
        <f t="shared" ref="AD47" si="54">SUM(AD45:AD46)</f>
        <v>-97.029150507582543</v>
      </c>
      <c r="AE47" s="139">
        <f t="shared" ref="AE47" si="55">SUM(AE45:AE46)</f>
        <v>-6.1582270945556079</v>
      </c>
      <c r="AF47" s="139">
        <f t="shared" ref="AF47" si="56">SUM(AF45:AF46)</f>
        <v>-37.651443009566982</v>
      </c>
      <c r="AG47" s="139">
        <f t="shared" ref="AG47" si="57">SUM(AG45:AG46)</f>
        <v>-21.044655910515857</v>
      </c>
      <c r="AH47" s="139">
        <f t="shared" ref="AH47" si="58">SUM(AH45:AH46)</f>
        <v>-18.288873985145941</v>
      </c>
      <c r="AI47" s="139">
        <f t="shared" ref="AI47" si="59">SUM(AI45:AI46)</f>
        <v>-10.645907183030237</v>
      </c>
      <c r="AJ47" s="139">
        <f t="shared" ref="AJ47" si="60">SUM(AJ45:AJ46)</f>
        <v>-4.7632969425385658</v>
      </c>
      <c r="AK47" s="139">
        <f t="shared" ref="AK47" si="61">SUM(AK45:AK46)</f>
        <v>-12.788397791710688</v>
      </c>
      <c r="AL47" s="139">
        <f t="shared" ref="AL47" si="62">SUM(AL45:AL46)</f>
        <v>-19.231839171505175</v>
      </c>
      <c r="AM47" s="139">
        <f t="shared" ref="AM47" si="63">SUM(AM45:AM46)</f>
        <v>-28.926572037287126</v>
      </c>
      <c r="AN47" s="139">
        <f t="shared" ref="AN47" si="64">SUM(AN45:AN46)</f>
        <v>-15.423228887360203</v>
      </c>
      <c r="AO47" s="139">
        <f t="shared" ref="AO47" si="65">SUM(AO45:AO46)</f>
        <v>-146.40267593498683</v>
      </c>
      <c r="AP47" s="139">
        <f t="shared" ref="AP47" si="66">SUM(AP45:AP46)</f>
        <v>4.5622056807414424</v>
      </c>
      <c r="AQ47" s="139">
        <f t="shared" ref="AQ47" si="67">SUM(AQ45:AQ46)</f>
        <v>-10.640617583206629</v>
      </c>
      <c r="AR47" s="139">
        <f t="shared" ref="AR47" si="68">SUM(AR45:AR46)</f>
        <v>-50.858033165802574</v>
      </c>
      <c r="AS47" s="139">
        <f t="shared" ref="AS47" si="69">SUM(AS45:AS46)</f>
        <v>-13.567190904342462</v>
      </c>
      <c r="AT47" s="139">
        <f t="shared" ref="AT47" si="70">SUM(AT45:AT46)</f>
        <v>-34.85111414814638</v>
      </c>
    </row>
    <row r="48" spans="1:46" s="48" customFormat="1" ht="13" customHeight="1" x14ac:dyDescent="0.75">
      <c r="A48" s="32"/>
      <c r="B48" s="32"/>
      <c r="C48" s="44" t="s">
        <v>108</v>
      </c>
      <c r="D48" s="122">
        <f t="shared" si="28"/>
        <v>0</v>
      </c>
      <c r="E48" s="122">
        <v>0</v>
      </c>
      <c r="F48" s="122">
        <v>0</v>
      </c>
      <c r="G48" s="122">
        <v>0</v>
      </c>
      <c r="H48" s="122">
        <v>0</v>
      </c>
      <c r="I48" s="122">
        <v>0</v>
      </c>
      <c r="J48" s="122">
        <v>0</v>
      </c>
      <c r="K48" s="122">
        <v>0</v>
      </c>
      <c r="L48" s="122">
        <v>0</v>
      </c>
      <c r="M48" s="122">
        <v>0</v>
      </c>
      <c r="N48" s="122">
        <v>0</v>
      </c>
      <c r="O48" s="122">
        <v>0</v>
      </c>
      <c r="P48" s="122">
        <v>0</v>
      </c>
      <c r="Q48" s="122">
        <v>0</v>
      </c>
      <c r="R48" s="122">
        <v>0</v>
      </c>
      <c r="S48" s="122">
        <v>0</v>
      </c>
      <c r="T48" s="122">
        <v>0</v>
      </c>
      <c r="U48" s="122">
        <v>0</v>
      </c>
      <c r="V48" s="122">
        <v>0</v>
      </c>
      <c r="W48" s="122">
        <v>0</v>
      </c>
      <c r="X48" s="122">
        <v>0</v>
      </c>
      <c r="Y48" s="122">
        <v>0</v>
      </c>
      <c r="Z48" s="122">
        <v>0</v>
      </c>
      <c r="AA48" s="122">
        <v>0</v>
      </c>
      <c r="AB48" s="122">
        <v>0</v>
      </c>
      <c r="AC48" s="122">
        <v>0</v>
      </c>
      <c r="AD48" s="122">
        <v>0</v>
      </c>
      <c r="AE48" s="122">
        <v>0</v>
      </c>
      <c r="AF48" s="122">
        <v>0</v>
      </c>
      <c r="AG48" s="122">
        <v>0</v>
      </c>
      <c r="AH48" s="122">
        <v>0</v>
      </c>
      <c r="AI48" s="122">
        <v>0</v>
      </c>
      <c r="AJ48" s="122">
        <v>0</v>
      </c>
      <c r="AK48" s="122">
        <v>0</v>
      </c>
      <c r="AL48" s="122">
        <v>0</v>
      </c>
      <c r="AM48" s="122">
        <v>0</v>
      </c>
      <c r="AN48" s="122">
        <v>0</v>
      </c>
      <c r="AO48" s="122">
        <v>0</v>
      </c>
      <c r="AP48" s="122">
        <v>0</v>
      </c>
      <c r="AQ48" s="122">
        <v>0</v>
      </c>
      <c r="AR48" s="122">
        <v>0</v>
      </c>
      <c r="AS48" s="122">
        <v>0</v>
      </c>
      <c r="AT48" s="122">
        <v>0</v>
      </c>
    </row>
    <row r="49" spans="1:46" s="48" customFormat="1" ht="13" customHeight="1" x14ac:dyDescent="0.75">
      <c r="A49" s="32"/>
      <c r="B49" s="32"/>
      <c r="C49" s="44" t="s">
        <v>174</v>
      </c>
      <c r="D49" s="122">
        <f t="shared" si="28"/>
        <v>0</v>
      </c>
      <c r="E49" s="122">
        <f t="shared" ref="E49:AT49" si="71">E$426-E$426*E$79</f>
        <v>0</v>
      </c>
      <c r="F49" s="122">
        <f t="shared" si="71"/>
        <v>0</v>
      </c>
      <c r="G49" s="122">
        <f t="shared" si="71"/>
        <v>0</v>
      </c>
      <c r="H49" s="122">
        <f t="shared" si="71"/>
        <v>0</v>
      </c>
      <c r="I49" s="122">
        <f t="shared" si="71"/>
        <v>0</v>
      </c>
      <c r="J49" s="122">
        <f t="shared" si="71"/>
        <v>0</v>
      </c>
      <c r="K49" s="122">
        <f t="shared" si="71"/>
        <v>0</v>
      </c>
      <c r="L49" s="122">
        <f t="shared" si="71"/>
        <v>0</v>
      </c>
      <c r="M49" s="122">
        <f t="shared" si="71"/>
        <v>0</v>
      </c>
      <c r="N49" s="122">
        <f t="shared" si="71"/>
        <v>0</v>
      </c>
      <c r="O49" s="122">
        <f t="shared" si="71"/>
        <v>0</v>
      </c>
      <c r="P49" s="122">
        <f t="shared" si="71"/>
        <v>0</v>
      </c>
      <c r="Q49" s="122">
        <f t="shared" si="71"/>
        <v>0</v>
      </c>
      <c r="R49" s="122">
        <f t="shared" si="71"/>
        <v>0</v>
      </c>
      <c r="S49" s="122">
        <f t="shared" si="71"/>
        <v>0</v>
      </c>
      <c r="T49" s="122">
        <f t="shared" si="71"/>
        <v>0</v>
      </c>
      <c r="U49" s="122">
        <f t="shared" si="71"/>
        <v>0</v>
      </c>
      <c r="V49" s="122">
        <f t="shared" si="71"/>
        <v>0</v>
      </c>
      <c r="W49" s="122">
        <f t="shared" si="71"/>
        <v>0</v>
      </c>
      <c r="X49" s="122">
        <f t="shared" si="71"/>
        <v>0</v>
      </c>
      <c r="Y49" s="122">
        <f t="shared" si="71"/>
        <v>0</v>
      </c>
      <c r="Z49" s="122">
        <f t="shared" si="71"/>
        <v>0</v>
      </c>
      <c r="AA49" s="122">
        <f t="shared" si="71"/>
        <v>0</v>
      </c>
      <c r="AB49" s="122">
        <f t="shared" si="71"/>
        <v>0</v>
      </c>
      <c r="AC49" s="122">
        <f t="shared" si="71"/>
        <v>0</v>
      </c>
      <c r="AD49" s="122">
        <f t="shared" si="71"/>
        <v>0</v>
      </c>
      <c r="AE49" s="122">
        <f t="shared" si="71"/>
        <v>0</v>
      </c>
      <c r="AF49" s="122">
        <f t="shared" si="71"/>
        <v>0</v>
      </c>
      <c r="AG49" s="122">
        <f t="shared" si="71"/>
        <v>0</v>
      </c>
      <c r="AH49" s="122">
        <f t="shared" si="71"/>
        <v>0</v>
      </c>
      <c r="AI49" s="122">
        <f t="shared" si="71"/>
        <v>0</v>
      </c>
      <c r="AJ49" s="122">
        <f t="shared" si="71"/>
        <v>0</v>
      </c>
      <c r="AK49" s="122">
        <f t="shared" si="71"/>
        <v>0</v>
      </c>
      <c r="AL49" s="122">
        <f t="shared" si="71"/>
        <v>0</v>
      </c>
      <c r="AM49" s="122">
        <f t="shared" si="71"/>
        <v>0</v>
      </c>
      <c r="AN49" s="122">
        <f t="shared" si="71"/>
        <v>0</v>
      </c>
      <c r="AO49" s="122">
        <f t="shared" si="71"/>
        <v>0</v>
      </c>
      <c r="AP49" s="122">
        <f t="shared" si="71"/>
        <v>0</v>
      </c>
      <c r="AQ49" s="122">
        <f t="shared" si="71"/>
        <v>0</v>
      </c>
      <c r="AR49" s="122">
        <f t="shared" si="71"/>
        <v>0</v>
      </c>
      <c r="AS49" s="122">
        <f t="shared" si="71"/>
        <v>0</v>
      </c>
      <c r="AT49" s="122">
        <f t="shared" si="71"/>
        <v>0</v>
      </c>
    </row>
    <row r="50" spans="1:46" s="48" customFormat="1" ht="13" customHeight="1" x14ac:dyDescent="0.75">
      <c r="A50" s="32"/>
      <c r="B50" s="32"/>
      <c r="C50" s="44" t="s">
        <v>175</v>
      </c>
      <c r="D50" s="122">
        <f t="shared" si="28"/>
        <v>994.68180044000007</v>
      </c>
      <c r="E50" s="122">
        <f t="shared" ref="E50:AT50" si="72">-E$381</f>
        <v>10.220770999999999</v>
      </c>
      <c r="F50" s="122">
        <f t="shared" si="72"/>
        <v>9.0067400000000006</v>
      </c>
      <c r="G50" s="122">
        <f t="shared" si="72"/>
        <v>14.594017000000001</v>
      </c>
      <c r="H50" s="122">
        <f t="shared" si="72"/>
        <v>4.7976489999999989</v>
      </c>
      <c r="I50" s="122">
        <f t="shared" si="72"/>
        <v>5.8749200000000013</v>
      </c>
      <c r="J50" s="122">
        <f t="shared" si="72"/>
        <v>28.233866000000003</v>
      </c>
      <c r="K50" s="122">
        <f t="shared" si="72"/>
        <v>46.417936000000019</v>
      </c>
      <c r="L50" s="122">
        <f t="shared" si="72"/>
        <v>2.2516899999999991</v>
      </c>
      <c r="M50" s="122">
        <f t="shared" si="72"/>
        <v>9.9771680000000007</v>
      </c>
      <c r="N50" s="122">
        <f t="shared" si="72"/>
        <v>64.461261999999991</v>
      </c>
      <c r="O50" s="122">
        <f t="shared" si="72"/>
        <v>22.111286999999994</v>
      </c>
      <c r="P50" s="122">
        <f t="shared" si="72"/>
        <v>38.316232999999983</v>
      </c>
      <c r="Q50" s="122">
        <f t="shared" si="72"/>
        <v>22.260120999999998</v>
      </c>
      <c r="R50" s="122">
        <f t="shared" si="72"/>
        <v>16.745471999999999</v>
      </c>
      <c r="S50" s="122">
        <f t="shared" si="72"/>
        <v>72.747616999999963</v>
      </c>
      <c r="T50" s="122">
        <f t="shared" si="72"/>
        <v>18.534790000000001</v>
      </c>
      <c r="U50" s="122">
        <f t="shared" si="72"/>
        <v>4.5705710000000002</v>
      </c>
      <c r="V50" s="122">
        <f t="shared" si="72"/>
        <v>18.778181000000004</v>
      </c>
      <c r="W50" s="122">
        <f t="shared" si="72"/>
        <v>22.532726</v>
      </c>
      <c r="X50" s="122">
        <f t="shared" si="72"/>
        <v>62.798947999999982</v>
      </c>
      <c r="Y50" s="122">
        <f t="shared" si="72"/>
        <v>5.4943849999999976</v>
      </c>
      <c r="Z50" s="122">
        <f t="shared" si="72"/>
        <v>2.398493999999999</v>
      </c>
      <c r="AA50" s="122">
        <f t="shared" si="72"/>
        <v>6.7430719999999988</v>
      </c>
      <c r="AB50" s="122">
        <f t="shared" si="72"/>
        <v>11.581491999999992</v>
      </c>
      <c r="AC50" s="122">
        <f t="shared" si="72"/>
        <v>8.3607340000000043</v>
      </c>
      <c r="AD50" s="122">
        <f t="shared" si="72"/>
        <v>82.820369999999983</v>
      </c>
      <c r="AE50" s="122">
        <f t="shared" si="72"/>
        <v>5.2564269999999986</v>
      </c>
      <c r="AF50" s="122">
        <f t="shared" si="72"/>
        <v>32.137830999999998</v>
      </c>
      <c r="AG50" s="122">
        <f t="shared" si="72"/>
        <v>17.962912999999993</v>
      </c>
      <c r="AH50" s="122">
        <f t="shared" si="72"/>
        <v>15.610683000000011</v>
      </c>
      <c r="AI50" s="122">
        <f t="shared" si="72"/>
        <v>9.0869390000000063</v>
      </c>
      <c r="AJ50" s="122">
        <f t="shared" si="72"/>
        <v>4.0657679999999976</v>
      </c>
      <c r="AK50" s="122">
        <f t="shared" si="72"/>
        <v>10.915686999999997</v>
      </c>
      <c r="AL50" s="122">
        <f t="shared" si="72"/>
        <v>16.415561999999991</v>
      </c>
      <c r="AM50" s="122">
        <f t="shared" si="72"/>
        <v>24.690614999999998</v>
      </c>
      <c r="AN50" s="122">
        <f t="shared" si="72"/>
        <v>13.164677999999995</v>
      </c>
      <c r="AO50" s="122">
        <f t="shared" si="72"/>
        <v>124.96372200000005</v>
      </c>
      <c r="AP50" s="122">
        <f t="shared" si="72"/>
        <v>13.959555999999996</v>
      </c>
      <c r="AQ50" s="122">
        <f t="shared" si="72"/>
        <v>9.0824239999999978</v>
      </c>
      <c r="AR50" s="122">
        <f t="shared" si="72"/>
        <v>43.41047099999998</v>
      </c>
      <c r="AS50" s="122">
        <f t="shared" si="72"/>
        <v>11.580435000000003</v>
      </c>
      <c r="AT50" s="122">
        <f t="shared" si="72"/>
        <v>29.747577440000001</v>
      </c>
    </row>
    <row r="51" spans="1:46" s="48" customFormat="1" ht="13" customHeight="1" x14ac:dyDescent="0.75">
      <c r="A51" s="32"/>
      <c r="B51" s="32"/>
      <c r="C51" s="44" t="s">
        <v>55</v>
      </c>
      <c r="D51" s="138">
        <f>SUM(D47:D50)</f>
        <v>-44.781357538386715</v>
      </c>
      <c r="E51" s="138">
        <f>SUM(E47:E50)</f>
        <v>-1.7534900140782419</v>
      </c>
      <c r="F51" s="138">
        <f t="shared" ref="F51:AT51" si="73">SUM(F47:F50)</f>
        <v>-1.5452091284893292</v>
      </c>
      <c r="G51" s="138">
        <f t="shared" si="73"/>
        <v>-2.5037703197525971</v>
      </c>
      <c r="H51" s="138">
        <f t="shared" si="73"/>
        <v>3.3442643071028311</v>
      </c>
      <c r="I51" s="138">
        <f t="shared" si="73"/>
        <v>-1.0079096335793594</v>
      </c>
      <c r="J51" s="138">
        <f t="shared" si="73"/>
        <v>-4.8438422199091526</v>
      </c>
      <c r="K51" s="138">
        <f t="shared" si="73"/>
        <v>-7.9635271399899636</v>
      </c>
      <c r="L51" s="138">
        <f t="shared" si="73"/>
        <v>-0.38630313992944831</v>
      </c>
      <c r="M51" s="138">
        <f t="shared" si="73"/>
        <v>-1.7116971368188381</v>
      </c>
      <c r="N51" s="138">
        <f t="shared" si="73"/>
        <v>-11.059065819191233</v>
      </c>
      <c r="O51" s="138">
        <f t="shared" si="73"/>
        <v>-3.7934438559398345</v>
      </c>
      <c r="P51" s="138">
        <f t="shared" si="73"/>
        <v>21.161763702108679</v>
      </c>
      <c r="Q51" s="138">
        <f t="shared" si="73"/>
        <v>-3.8189780287292834</v>
      </c>
      <c r="R51" s="138">
        <f t="shared" si="73"/>
        <v>-2.8728770004754907</v>
      </c>
      <c r="S51" s="138">
        <f t="shared" si="73"/>
        <v>-12.480684672172828</v>
      </c>
      <c r="T51" s="138">
        <f t="shared" si="73"/>
        <v>37.069580000000002</v>
      </c>
      <c r="U51" s="138">
        <f t="shared" si="73"/>
        <v>-0.78413366341302648</v>
      </c>
      <c r="V51" s="138">
        <f t="shared" si="73"/>
        <v>-3.2216114484957998</v>
      </c>
      <c r="W51" s="138">
        <f t="shared" si="73"/>
        <v>-3.8657465303704939</v>
      </c>
      <c r="X51" s="138">
        <f t="shared" si="73"/>
        <v>-10.773876864340195</v>
      </c>
      <c r="Y51" s="138">
        <f t="shared" si="73"/>
        <v>-0.94262450758375316</v>
      </c>
      <c r="Z51" s="138">
        <f t="shared" si="73"/>
        <v>-0.41148904303076517</v>
      </c>
      <c r="AA51" s="138">
        <f t="shared" si="73"/>
        <v>13.486143999999998</v>
      </c>
      <c r="AB51" s="138">
        <f t="shared" si="73"/>
        <v>-1.9869372447662776</v>
      </c>
      <c r="AC51" s="138">
        <f t="shared" si="73"/>
        <v>16.721468000000009</v>
      </c>
      <c r="AD51" s="138">
        <f t="shared" si="73"/>
        <v>-14.20878050758256</v>
      </c>
      <c r="AE51" s="138">
        <f t="shared" si="73"/>
        <v>-0.90180009455560928</v>
      </c>
      <c r="AF51" s="138">
        <f t="shared" si="73"/>
        <v>-5.5136120095669838</v>
      </c>
      <c r="AG51" s="138">
        <f t="shared" si="73"/>
        <v>-3.0817429105158638</v>
      </c>
      <c r="AH51" s="138">
        <f t="shared" si="73"/>
        <v>-2.67819098514593</v>
      </c>
      <c r="AI51" s="138">
        <f t="shared" si="73"/>
        <v>-1.5589681830302311</v>
      </c>
      <c r="AJ51" s="138">
        <f t="shared" si="73"/>
        <v>-0.69752894253856823</v>
      </c>
      <c r="AK51" s="138">
        <f t="shared" si="73"/>
        <v>-1.8727107917106913</v>
      </c>
      <c r="AL51" s="138">
        <f t="shared" si="73"/>
        <v>-2.8162771715051846</v>
      </c>
      <c r="AM51" s="138">
        <f t="shared" si="73"/>
        <v>-4.2359570372871289</v>
      </c>
      <c r="AN51" s="138">
        <f t="shared" si="73"/>
        <v>-2.258550887360208</v>
      </c>
      <c r="AO51" s="138">
        <f t="shared" si="73"/>
        <v>-21.438953934986785</v>
      </c>
      <c r="AP51" s="138">
        <f t="shared" si="73"/>
        <v>18.521761680741438</v>
      </c>
      <c r="AQ51" s="138">
        <f t="shared" si="73"/>
        <v>-1.5581935832066307</v>
      </c>
      <c r="AR51" s="138">
        <f t="shared" si="73"/>
        <v>-7.4475621658025943</v>
      </c>
      <c r="AS51" s="138">
        <f t="shared" si="73"/>
        <v>-1.9867559043424592</v>
      </c>
      <c r="AT51" s="138">
        <f t="shared" si="73"/>
        <v>-5.1035367081463789</v>
      </c>
    </row>
    <row r="52" spans="1:46" s="48" customFormat="1" ht="13" customHeight="1" x14ac:dyDescent="0.75">
      <c r="A52" s="32"/>
      <c r="B52" s="32"/>
      <c r="C52" s="57" t="s">
        <v>217</v>
      </c>
      <c r="D52" s="122">
        <f t="shared" si="28"/>
        <v>-994.68180044000007</v>
      </c>
      <c r="E52" s="122">
        <f>E$381</f>
        <v>-10.220770999999999</v>
      </c>
      <c r="F52" s="122">
        <f t="shared" ref="F52:AT52" si="74">F$381</f>
        <v>-9.0067400000000006</v>
      </c>
      <c r="G52" s="122">
        <f t="shared" si="74"/>
        <v>-14.594017000000001</v>
      </c>
      <c r="H52" s="122">
        <f t="shared" si="74"/>
        <v>-4.7976489999999989</v>
      </c>
      <c r="I52" s="122">
        <f t="shared" si="74"/>
        <v>-5.8749200000000013</v>
      </c>
      <c r="J52" s="122">
        <f t="shared" si="74"/>
        <v>-28.233866000000003</v>
      </c>
      <c r="K52" s="122">
        <f t="shared" si="74"/>
        <v>-46.417936000000019</v>
      </c>
      <c r="L52" s="122">
        <f t="shared" si="74"/>
        <v>-2.2516899999999991</v>
      </c>
      <c r="M52" s="122">
        <f t="shared" si="74"/>
        <v>-9.9771680000000007</v>
      </c>
      <c r="N52" s="122">
        <f t="shared" si="74"/>
        <v>-64.461261999999991</v>
      </c>
      <c r="O52" s="122">
        <f t="shared" si="74"/>
        <v>-22.111286999999994</v>
      </c>
      <c r="P52" s="122">
        <f t="shared" si="74"/>
        <v>-38.316232999999983</v>
      </c>
      <c r="Q52" s="122">
        <f t="shared" si="74"/>
        <v>-22.260120999999998</v>
      </c>
      <c r="R52" s="122">
        <f t="shared" si="74"/>
        <v>-16.745471999999999</v>
      </c>
      <c r="S52" s="122">
        <f t="shared" si="74"/>
        <v>-72.747616999999963</v>
      </c>
      <c r="T52" s="122">
        <f t="shared" si="74"/>
        <v>-18.534790000000001</v>
      </c>
      <c r="U52" s="122">
        <f t="shared" si="74"/>
        <v>-4.5705710000000002</v>
      </c>
      <c r="V52" s="122">
        <f t="shared" si="74"/>
        <v>-18.778181000000004</v>
      </c>
      <c r="W52" s="122">
        <f t="shared" si="74"/>
        <v>-22.532726</v>
      </c>
      <c r="X52" s="122">
        <f t="shared" si="74"/>
        <v>-62.798947999999982</v>
      </c>
      <c r="Y52" s="122">
        <f t="shared" si="74"/>
        <v>-5.4943849999999976</v>
      </c>
      <c r="Z52" s="122">
        <f t="shared" si="74"/>
        <v>-2.398493999999999</v>
      </c>
      <c r="AA52" s="122">
        <f t="shared" si="74"/>
        <v>-6.7430719999999988</v>
      </c>
      <c r="AB52" s="122">
        <f t="shared" si="74"/>
        <v>-11.581491999999992</v>
      </c>
      <c r="AC52" s="122">
        <f t="shared" si="74"/>
        <v>-8.3607340000000043</v>
      </c>
      <c r="AD52" s="122">
        <f t="shared" si="74"/>
        <v>-82.820369999999983</v>
      </c>
      <c r="AE52" s="122">
        <f t="shared" si="74"/>
        <v>-5.2564269999999986</v>
      </c>
      <c r="AF52" s="122">
        <f t="shared" si="74"/>
        <v>-32.137830999999998</v>
      </c>
      <c r="AG52" s="122">
        <f t="shared" si="74"/>
        <v>-17.962912999999993</v>
      </c>
      <c r="AH52" s="122">
        <f t="shared" si="74"/>
        <v>-15.610683000000011</v>
      </c>
      <c r="AI52" s="122">
        <f t="shared" si="74"/>
        <v>-9.0869390000000063</v>
      </c>
      <c r="AJ52" s="122">
        <f t="shared" si="74"/>
        <v>-4.0657679999999976</v>
      </c>
      <c r="AK52" s="122">
        <f t="shared" si="74"/>
        <v>-10.915686999999997</v>
      </c>
      <c r="AL52" s="122">
        <f t="shared" si="74"/>
        <v>-16.415561999999991</v>
      </c>
      <c r="AM52" s="122">
        <f t="shared" si="74"/>
        <v>-24.690614999999998</v>
      </c>
      <c r="AN52" s="122">
        <f t="shared" si="74"/>
        <v>-13.164677999999995</v>
      </c>
      <c r="AO52" s="122">
        <f t="shared" si="74"/>
        <v>-124.96372200000005</v>
      </c>
      <c r="AP52" s="122">
        <f t="shared" si="74"/>
        <v>-13.959555999999996</v>
      </c>
      <c r="AQ52" s="122">
        <f t="shared" si="74"/>
        <v>-9.0824239999999978</v>
      </c>
      <c r="AR52" s="122">
        <f t="shared" si="74"/>
        <v>-43.41047099999998</v>
      </c>
      <c r="AS52" s="122">
        <f t="shared" si="74"/>
        <v>-11.580435000000003</v>
      </c>
      <c r="AT52" s="122">
        <f t="shared" si="74"/>
        <v>-29.747577440000001</v>
      </c>
    </row>
    <row r="53" spans="1:46" s="48" customFormat="1" ht="13" customHeight="1" x14ac:dyDescent="0.75">
      <c r="A53" s="32"/>
      <c r="B53" s="32"/>
      <c r="C53" s="57" t="s">
        <v>233</v>
      </c>
      <c r="D53" s="122">
        <f t="shared" si="28"/>
        <v>1039.4631579783868</v>
      </c>
      <c r="E53" s="122">
        <f t="shared" ref="E53:AT53" si="75">E$426*E$79</f>
        <v>11.974261014078241</v>
      </c>
      <c r="F53" s="122">
        <f t="shared" si="75"/>
        <v>10.55194912848933</v>
      </c>
      <c r="G53" s="122">
        <f t="shared" si="75"/>
        <v>17.097787319752598</v>
      </c>
      <c r="H53" s="122">
        <f t="shared" si="75"/>
        <v>1.4533846928971679</v>
      </c>
      <c r="I53" s="122">
        <f t="shared" si="75"/>
        <v>6.8828296335793606</v>
      </c>
      <c r="J53" s="122">
        <f t="shared" si="75"/>
        <v>33.077708219909155</v>
      </c>
      <c r="K53" s="122">
        <f t="shared" si="75"/>
        <v>54.381463139989982</v>
      </c>
      <c r="L53" s="122">
        <f t="shared" si="75"/>
        <v>2.6379931399294474</v>
      </c>
      <c r="M53" s="122">
        <f t="shared" si="75"/>
        <v>11.688865136818839</v>
      </c>
      <c r="N53" s="122">
        <f t="shared" si="75"/>
        <v>75.520327819191223</v>
      </c>
      <c r="O53" s="122">
        <f t="shared" si="75"/>
        <v>25.904730855939828</v>
      </c>
      <c r="P53" s="122">
        <f t="shared" si="75"/>
        <v>17.154469297891303</v>
      </c>
      <c r="Q53" s="122">
        <f t="shared" si="75"/>
        <v>26.079099028729281</v>
      </c>
      <c r="R53" s="122">
        <f t="shared" si="75"/>
        <v>19.61834900047549</v>
      </c>
      <c r="S53" s="122">
        <f t="shared" si="75"/>
        <v>85.22830167217279</v>
      </c>
      <c r="T53" s="122">
        <f t="shared" si="75"/>
        <v>-18.534790000000001</v>
      </c>
      <c r="U53" s="122">
        <f t="shared" si="75"/>
        <v>5.3547046634130266</v>
      </c>
      <c r="V53" s="122">
        <f t="shared" si="75"/>
        <v>21.999792448495803</v>
      </c>
      <c r="W53" s="122">
        <f t="shared" si="75"/>
        <v>26.398472530370494</v>
      </c>
      <c r="X53" s="122">
        <f t="shared" si="75"/>
        <v>73.572824864340177</v>
      </c>
      <c r="Y53" s="122">
        <f t="shared" si="75"/>
        <v>6.4370095075837508</v>
      </c>
      <c r="Z53" s="122">
        <f t="shared" si="75"/>
        <v>2.8099830430307642</v>
      </c>
      <c r="AA53" s="122">
        <f t="shared" si="75"/>
        <v>-6.7430719999999988</v>
      </c>
      <c r="AB53" s="122">
        <f t="shared" si="75"/>
        <v>13.56842924476627</v>
      </c>
      <c r="AC53" s="122">
        <f t="shared" si="75"/>
        <v>-8.3607340000000043</v>
      </c>
      <c r="AD53" s="122">
        <f t="shared" si="75"/>
        <v>97.029150507582543</v>
      </c>
      <c r="AE53" s="122">
        <f t="shared" si="75"/>
        <v>6.1582270945556079</v>
      </c>
      <c r="AF53" s="122">
        <f t="shared" si="75"/>
        <v>37.651443009566982</v>
      </c>
      <c r="AG53" s="122">
        <f t="shared" si="75"/>
        <v>21.044655910515857</v>
      </c>
      <c r="AH53" s="122">
        <f t="shared" si="75"/>
        <v>18.288873985145941</v>
      </c>
      <c r="AI53" s="122">
        <f t="shared" si="75"/>
        <v>10.645907183030237</v>
      </c>
      <c r="AJ53" s="122">
        <f t="shared" si="75"/>
        <v>4.7632969425385658</v>
      </c>
      <c r="AK53" s="122">
        <f t="shared" si="75"/>
        <v>12.788397791710688</v>
      </c>
      <c r="AL53" s="122">
        <f t="shared" si="75"/>
        <v>19.231839171505175</v>
      </c>
      <c r="AM53" s="122">
        <f t="shared" si="75"/>
        <v>28.926572037287126</v>
      </c>
      <c r="AN53" s="122">
        <f t="shared" si="75"/>
        <v>15.423228887360203</v>
      </c>
      <c r="AO53" s="122">
        <f t="shared" si="75"/>
        <v>146.40267593498683</v>
      </c>
      <c r="AP53" s="122">
        <f t="shared" si="75"/>
        <v>-4.5622056807414424</v>
      </c>
      <c r="AQ53" s="122">
        <f t="shared" si="75"/>
        <v>10.640617583206629</v>
      </c>
      <c r="AR53" s="122">
        <f t="shared" si="75"/>
        <v>50.858033165802574</v>
      </c>
      <c r="AS53" s="122">
        <f t="shared" si="75"/>
        <v>13.567190904342462</v>
      </c>
      <c r="AT53" s="122">
        <f t="shared" si="75"/>
        <v>34.85111414814638</v>
      </c>
    </row>
    <row r="54" spans="1:46" s="48" customFormat="1" ht="13" customHeight="1" x14ac:dyDescent="0.75">
      <c r="A54" s="32"/>
      <c r="B54" s="32"/>
      <c r="C54" s="57" t="s">
        <v>154</v>
      </c>
      <c r="D54" s="122">
        <f t="shared" si="28"/>
        <v>0</v>
      </c>
      <c r="E54" s="122">
        <v>0</v>
      </c>
      <c r="F54" s="122">
        <v>0</v>
      </c>
      <c r="G54" s="122">
        <v>0</v>
      </c>
      <c r="H54" s="122">
        <v>0</v>
      </c>
      <c r="I54" s="122">
        <v>0</v>
      </c>
      <c r="J54" s="122">
        <v>0</v>
      </c>
      <c r="K54" s="122">
        <v>0</v>
      </c>
      <c r="L54" s="122">
        <v>0</v>
      </c>
      <c r="M54" s="122">
        <v>0</v>
      </c>
      <c r="N54" s="122">
        <v>0</v>
      </c>
      <c r="O54" s="122">
        <v>0</v>
      </c>
      <c r="P54" s="122">
        <v>0</v>
      </c>
      <c r="Q54" s="122">
        <v>0</v>
      </c>
      <c r="R54" s="122">
        <v>0</v>
      </c>
      <c r="S54" s="122">
        <v>0</v>
      </c>
      <c r="T54" s="122">
        <v>0</v>
      </c>
      <c r="U54" s="122">
        <v>0</v>
      </c>
      <c r="V54" s="122">
        <v>0</v>
      </c>
      <c r="W54" s="122">
        <v>0</v>
      </c>
      <c r="X54" s="122">
        <v>0</v>
      </c>
      <c r="Y54" s="122">
        <v>0</v>
      </c>
      <c r="Z54" s="122">
        <v>0</v>
      </c>
      <c r="AA54" s="122">
        <v>0</v>
      </c>
      <c r="AB54" s="122">
        <v>0</v>
      </c>
      <c r="AC54" s="122">
        <v>0</v>
      </c>
      <c r="AD54" s="122">
        <v>0</v>
      </c>
      <c r="AE54" s="122">
        <v>0</v>
      </c>
      <c r="AF54" s="122">
        <v>0</v>
      </c>
      <c r="AG54" s="122">
        <v>0</v>
      </c>
      <c r="AH54" s="122">
        <v>0</v>
      </c>
      <c r="AI54" s="122">
        <v>0</v>
      </c>
      <c r="AJ54" s="122">
        <v>0</v>
      </c>
      <c r="AK54" s="122">
        <v>0</v>
      </c>
      <c r="AL54" s="122">
        <v>0</v>
      </c>
      <c r="AM54" s="122">
        <v>0</v>
      </c>
      <c r="AN54" s="122">
        <v>0</v>
      </c>
      <c r="AO54" s="122">
        <v>0</v>
      </c>
      <c r="AP54" s="122">
        <v>0</v>
      </c>
      <c r="AQ54" s="122">
        <v>0</v>
      </c>
      <c r="AR54" s="122">
        <v>0</v>
      </c>
      <c r="AS54" s="122">
        <v>0</v>
      </c>
      <c r="AT54" s="122">
        <v>0</v>
      </c>
    </row>
    <row r="55" spans="1:46" s="48" customFormat="1" ht="13" customHeight="1" x14ac:dyDescent="0.75">
      <c r="A55" s="32"/>
      <c r="B55" s="32"/>
      <c r="C55" s="57" t="s">
        <v>155</v>
      </c>
      <c r="D55" s="122">
        <f t="shared" si="28"/>
        <v>0</v>
      </c>
      <c r="E55" s="122">
        <v>0</v>
      </c>
      <c r="F55" s="122">
        <v>0</v>
      </c>
      <c r="G55" s="122">
        <v>0</v>
      </c>
      <c r="H55" s="122">
        <v>0</v>
      </c>
      <c r="I55" s="122">
        <v>0</v>
      </c>
      <c r="J55" s="122">
        <v>0</v>
      </c>
      <c r="K55" s="122">
        <v>0</v>
      </c>
      <c r="L55" s="122">
        <v>0</v>
      </c>
      <c r="M55" s="122">
        <v>0</v>
      </c>
      <c r="N55" s="122">
        <v>0</v>
      </c>
      <c r="O55" s="122">
        <v>0</v>
      </c>
      <c r="P55" s="122">
        <v>0</v>
      </c>
      <c r="Q55" s="122">
        <v>0</v>
      </c>
      <c r="R55" s="122">
        <v>0</v>
      </c>
      <c r="S55" s="122">
        <v>0</v>
      </c>
      <c r="T55" s="122">
        <v>0</v>
      </c>
      <c r="U55" s="122">
        <v>0</v>
      </c>
      <c r="V55" s="122">
        <v>0</v>
      </c>
      <c r="W55" s="122">
        <v>0</v>
      </c>
      <c r="X55" s="122">
        <v>0</v>
      </c>
      <c r="Y55" s="122">
        <v>0</v>
      </c>
      <c r="Z55" s="122">
        <v>0</v>
      </c>
      <c r="AA55" s="122">
        <v>0</v>
      </c>
      <c r="AB55" s="122">
        <v>0</v>
      </c>
      <c r="AC55" s="122">
        <v>0</v>
      </c>
      <c r="AD55" s="122">
        <v>0</v>
      </c>
      <c r="AE55" s="122">
        <v>0</v>
      </c>
      <c r="AF55" s="122">
        <v>0</v>
      </c>
      <c r="AG55" s="122">
        <v>0</v>
      </c>
      <c r="AH55" s="122">
        <v>0</v>
      </c>
      <c r="AI55" s="122">
        <v>0</v>
      </c>
      <c r="AJ55" s="122">
        <v>0</v>
      </c>
      <c r="AK55" s="122">
        <v>0</v>
      </c>
      <c r="AL55" s="122">
        <v>0</v>
      </c>
      <c r="AM55" s="122">
        <v>0</v>
      </c>
      <c r="AN55" s="122">
        <v>0</v>
      </c>
      <c r="AO55" s="122">
        <v>0</v>
      </c>
      <c r="AP55" s="122">
        <v>0</v>
      </c>
      <c r="AQ55" s="122">
        <v>0</v>
      </c>
      <c r="AR55" s="122">
        <v>0</v>
      </c>
      <c r="AS55" s="122">
        <v>0</v>
      </c>
      <c r="AT55" s="122">
        <v>0</v>
      </c>
    </row>
    <row r="56" spans="1:46" s="48" customFormat="1" ht="13" customHeight="1" x14ac:dyDescent="0.75">
      <c r="A56" s="32"/>
      <c r="B56" s="32"/>
      <c r="C56" s="44" t="s">
        <v>139</v>
      </c>
      <c r="D56" s="138">
        <f t="shared" ref="D56:AT56" si="76">SUM(D51:D55)</f>
        <v>0</v>
      </c>
      <c r="E56" s="138">
        <f t="shared" si="76"/>
        <v>0</v>
      </c>
      <c r="F56" s="138">
        <f t="shared" si="76"/>
        <v>0</v>
      </c>
      <c r="G56" s="138">
        <f t="shared" si="76"/>
        <v>0</v>
      </c>
      <c r="H56" s="138">
        <f t="shared" si="76"/>
        <v>0</v>
      </c>
      <c r="I56" s="138">
        <f t="shared" si="76"/>
        <v>0</v>
      </c>
      <c r="J56" s="138">
        <f t="shared" si="76"/>
        <v>0</v>
      </c>
      <c r="K56" s="138">
        <f t="shared" si="76"/>
        <v>0</v>
      </c>
      <c r="L56" s="138">
        <f t="shared" si="76"/>
        <v>0</v>
      </c>
      <c r="M56" s="138">
        <f t="shared" si="76"/>
        <v>0</v>
      </c>
      <c r="N56" s="138">
        <f t="shared" si="76"/>
        <v>0</v>
      </c>
      <c r="O56" s="138">
        <f t="shared" si="76"/>
        <v>0</v>
      </c>
      <c r="P56" s="138">
        <f t="shared" si="76"/>
        <v>0</v>
      </c>
      <c r="Q56" s="138">
        <f t="shared" si="76"/>
        <v>0</v>
      </c>
      <c r="R56" s="138">
        <f t="shared" si="76"/>
        <v>0</v>
      </c>
      <c r="S56" s="138">
        <f t="shared" si="76"/>
        <v>0</v>
      </c>
      <c r="T56" s="138">
        <f t="shared" si="76"/>
        <v>0</v>
      </c>
      <c r="U56" s="138">
        <f t="shared" si="76"/>
        <v>0</v>
      </c>
      <c r="V56" s="138">
        <f t="shared" si="76"/>
        <v>0</v>
      </c>
      <c r="W56" s="138">
        <f t="shared" si="76"/>
        <v>0</v>
      </c>
      <c r="X56" s="138">
        <f t="shared" si="76"/>
        <v>0</v>
      </c>
      <c r="Y56" s="138">
        <f t="shared" si="76"/>
        <v>0</v>
      </c>
      <c r="Z56" s="138">
        <f t="shared" si="76"/>
        <v>0</v>
      </c>
      <c r="AA56" s="138">
        <f t="shared" si="76"/>
        <v>0</v>
      </c>
      <c r="AB56" s="138">
        <f t="shared" si="76"/>
        <v>0</v>
      </c>
      <c r="AC56" s="138">
        <f t="shared" si="76"/>
        <v>0</v>
      </c>
      <c r="AD56" s="138">
        <f t="shared" si="76"/>
        <v>0</v>
      </c>
      <c r="AE56" s="138">
        <f t="shared" si="76"/>
        <v>0</v>
      </c>
      <c r="AF56" s="138">
        <f t="shared" si="76"/>
        <v>0</v>
      </c>
      <c r="AG56" s="138">
        <f t="shared" si="76"/>
        <v>0</v>
      </c>
      <c r="AH56" s="138">
        <f t="shared" si="76"/>
        <v>0</v>
      </c>
      <c r="AI56" s="138">
        <f t="shared" si="76"/>
        <v>0</v>
      </c>
      <c r="AJ56" s="138">
        <f t="shared" si="76"/>
        <v>0</v>
      </c>
      <c r="AK56" s="138">
        <f t="shared" si="76"/>
        <v>0</v>
      </c>
      <c r="AL56" s="138">
        <f t="shared" si="76"/>
        <v>0</v>
      </c>
      <c r="AM56" s="138">
        <f t="shared" si="76"/>
        <v>0</v>
      </c>
      <c r="AN56" s="138">
        <f t="shared" si="76"/>
        <v>0</v>
      </c>
      <c r="AO56" s="138">
        <f t="shared" si="76"/>
        <v>0</v>
      </c>
      <c r="AP56" s="138">
        <f t="shared" si="76"/>
        <v>0</v>
      </c>
      <c r="AQ56" s="138">
        <f t="shared" si="76"/>
        <v>0</v>
      </c>
      <c r="AR56" s="138">
        <f t="shared" si="76"/>
        <v>0</v>
      </c>
      <c r="AS56" s="138">
        <f t="shared" si="76"/>
        <v>0</v>
      </c>
      <c r="AT56" s="138">
        <f t="shared" si="76"/>
        <v>0</v>
      </c>
    </row>
    <row r="57" spans="1:46" s="48" customFormat="1" ht="13" customHeight="1" x14ac:dyDescent="0.75">
      <c r="A57" s="32"/>
      <c r="B57" s="32"/>
      <c r="C57" s="57"/>
      <c r="D57" s="44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</row>
    <row r="58" spans="1:46" s="48" customFormat="1" ht="13" customHeight="1" x14ac:dyDescent="0.75">
      <c r="A58" s="32"/>
      <c r="B58" s="32"/>
      <c r="C58" s="106" t="s">
        <v>335</v>
      </c>
      <c r="D58" s="44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</row>
    <row r="59" spans="1:46" s="48" customFormat="1" ht="13" customHeight="1" x14ac:dyDescent="0.75">
      <c r="A59" s="32"/>
      <c r="B59" s="32"/>
      <c r="C59" s="52" t="s">
        <v>3</v>
      </c>
      <c r="D59" s="44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</row>
    <row r="60" spans="1:46" s="48" customFormat="1" ht="13" customHeight="1" x14ac:dyDescent="0.75">
      <c r="A60" s="32"/>
      <c r="B60" s="32"/>
      <c r="C60" s="44" t="s">
        <v>148</v>
      </c>
      <c r="D60" s="137"/>
      <c r="E60" s="122">
        <f t="shared" ref="E60:AT60" si="77">E20+E40</f>
        <v>100.55500000000001</v>
      </c>
      <c r="F60" s="122">
        <f t="shared" si="77"/>
        <v>100.55500000000001</v>
      </c>
      <c r="G60" s="122">
        <f t="shared" si="77"/>
        <v>100.55500000000001</v>
      </c>
      <c r="H60" s="122">
        <f t="shared" si="77"/>
        <v>100.55500000000001</v>
      </c>
      <c r="I60" s="122">
        <f t="shared" si="77"/>
        <v>100.55500000000001</v>
      </c>
      <c r="J60" s="122">
        <f t="shared" si="77"/>
        <v>100.55500000000001</v>
      </c>
      <c r="K60" s="122">
        <f t="shared" si="77"/>
        <v>100.55500000000001</v>
      </c>
      <c r="L60" s="122">
        <f t="shared" si="77"/>
        <v>100.55500000000001</v>
      </c>
      <c r="M60" s="122">
        <f t="shared" si="77"/>
        <v>100.55500000000001</v>
      </c>
      <c r="N60" s="122">
        <f t="shared" si="77"/>
        <v>100.55500000000001</v>
      </c>
      <c r="O60" s="122">
        <f t="shared" si="77"/>
        <v>100.55500000000001</v>
      </c>
      <c r="P60" s="122">
        <f t="shared" si="77"/>
        <v>100.55500000000001</v>
      </c>
      <c r="Q60" s="122">
        <f t="shared" si="77"/>
        <v>100.55500000000001</v>
      </c>
      <c r="R60" s="122">
        <f t="shared" si="77"/>
        <v>100.55500000000001</v>
      </c>
      <c r="S60" s="122">
        <f t="shared" si="77"/>
        <v>100.55500000000001</v>
      </c>
      <c r="T60" s="122">
        <f t="shared" si="77"/>
        <v>100.55500000000001</v>
      </c>
      <c r="U60" s="122">
        <f t="shared" si="77"/>
        <v>100.55500000000001</v>
      </c>
      <c r="V60" s="122">
        <f t="shared" si="77"/>
        <v>100.55500000000001</v>
      </c>
      <c r="W60" s="122">
        <f t="shared" si="77"/>
        <v>100.55500000000001</v>
      </c>
      <c r="X60" s="122">
        <f t="shared" si="77"/>
        <v>100.55500000000001</v>
      </c>
      <c r="Y60" s="122">
        <f t="shared" si="77"/>
        <v>100.55500000000001</v>
      </c>
      <c r="Z60" s="122">
        <f t="shared" si="77"/>
        <v>100.55500000000001</v>
      </c>
      <c r="AA60" s="122">
        <f t="shared" si="77"/>
        <v>100.55500000000001</v>
      </c>
      <c r="AB60" s="122">
        <f t="shared" si="77"/>
        <v>100.55500000000001</v>
      </c>
      <c r="AC60" s="122">
        <f t="shared" si="77"/>
        <v>100.55500000000001</v>
      </c>
      <c r="AD60" s="122">
        <f t="shared" si="77"/>
        <v>100.55500000000001</v>
      </c>
      <c r="AE60" s="122">
        <f t="shared" si="77"/>
        <v>100.55500000000001</v>
      </c>
      <c r="AF60" s="122">
        <f t="shared" si="77"/>
        <v>100.55500000000001</v>
      </c>
      <c r="AG60" s="122">
        <f t="shared" si="77"/>
        <v>100.55500000000001</v>
      </c>
      <c r="AH60" s="122">
        <f t="shared" si="77"/>
        <v>100.55500000000001</v>
      </c>
      <c r="AI60" s="122">
        <f t="shared" si="77"/>
        <v>100.55500000000001</v>
      </c>
      <c r="AJ60" s="122">
        <f t="shared" si="77"/>
        <v>100.55500000000001</v>
      </c>
      <c r="AK60" s="122">
        <f t="shared" si="77"/>
        <v>100.55500000000001</v>
      </c>
      <c r="AL60" s="122">
        <f t="shared" si="77"/>
        <v>100.55500000000001</v>
      </c>
      <c r="AM60" s="122">
        <f t="shared" si="77"/>
        <v>100.55500000000001</v>
      </c>
      <c r="AN60" s="122">
        <f t="shared" si="77"/>
        <v>100.55500000000001</v>
      </c>
      <c r="AO60" s="122">
        <f t="shared" si="77"/>
        <v>100.55500000000001</v>
      </c>
      <c r="AP60" s="122">
        <f t="shared" si="77"/>
        <v>100.55500000000001</v>
      </c>
      <c r="AQ60" s="122">
        <f t="shared" si="77"/>
        <v>100.55500000000001</v>
      </c>
      <c r="AR60" s="122">
        <f t="shared" si="77"/>
        <v>100.55500000000001</v>
      </c>
      <c r="AS60" s="122">
        <f t="shared" si="77"/>
        <v>100.55500000000001</v>
      </c>
      <c r="AT60" s="122">
        <f t="shared" si="77"/>
        <v>100.55500000000001</v>
      </c>
    </row>
    <row r="61" spans="1:46" s="48" customFormat="1" ht="13" customHeight="1" x14ac:dyDescent="0.75">
      <c r="A61" s="32"/>
      <c r="B61" s="32"/>
      <c r="C61" s="57" t="s">
        <v>149</v>
      </c>
      <c r="D61" s="137"/>
      <c r="E61" s="122">
        <f t="shared" ref="E61:AT61" si="78">E21+E41</f>
        <v>4818.7738004399998</v>
      </c>
      <c r="F61" s="122">
        <f t="shared" si="78"/>
        <v>4818.7738004399998</v>
      </c>
      <c r="G61" s="122">
        <f t="shared" si="78"/>
        <v>4818.7738004399998</v>
      </c>
      <c r="H61" s="122">
        <f t="shared" si="78"/>
        <v>4818.7738004399998</v>
      </c>
      <c r="I61" s="122">
        <f t="shared" si="78"/>
        <v>4818.7738004399998</v>
      </c>
      <c r="J61" s="122">
        <f t="shared" si="78"/>
        <v>4818.7738004399998</v>
      </c>
      <c r="K61" s="122">
        <f t="shared" si="78"/>
        <v>4818.7738004399998</v>
      </c>
      <c r="L61" s="122">
        <f t="shared" si="78"/>
        <v>4818.7738004399998</v>
      </c>
      <c r="M61" s="122">
        <f t="shared" si="78"/>
        <v>4818.7738004399998</v>
      </c>
      <c r="N61" s="122">
        <f t="shared" si="78"/>
        <v>4818.7738004399998</v>
      </c>
      <c r="O61" s="122">
        <f t="shared" si="78"/>
        <v>4818.7738004399998</v>
      </c>
      <c r="P61" s="122">
        <f t="shared" si="78"/>
        <v>4818.7738004399998</v>
      </c>
      <c r="Q61" s="122">
        <f t="shared" si="78"/>
        <v>4818.7738004399998</v>
      </c>
      <c r="R61" s="122">
        <f t="shared" si="78"/>
        <v>4818.7738004399998</v>
      </c>
      <c r="S61" s="122">
        <f t="shared" si="78"/>
        <v>4818.7738004399998</v>
      </c>
      <c r="T61" s="122">
        <f t="shared" si="78"/>
        <v>4818.7738004399998</v>
      </c>
      <c r="U61" s="122">
        <f t="shared" si="78"/>
        <v>4818.7738004399998</v>
      </c>
      <c r="V61" s="122">
        <f t="shared" si="78"/>
        <v>4818.7738004399998</v>
      </c>
      <c r="W61" s="122">
        <f t="shared" si="78"/>
        <v>4818.7738004399998</v>
      </c>
      <c r="X61" s="122">
        <f t="shared" si="78"/>
        <v>4818.7738004399998</v>
      </c>
      <c r="Y61" s="122">
        <f t="shared" si="78"/>
        <v>4818.7738004399998</v>
      </c>
      <c r="Z61" s="122">
        <f t="shared" si="78"/>
        <v>4818.7738004399998</v>
      </c>
      <c r="AA61" s="122">
        <f t="shared" si="78"/>
        <v>4818.7738004399998</v>
      </c>
      <c r="AB61" s="122">
        <f t="shared" si="78"/>
        <v>4818.7738004399998</v>
      </c>
      <c r="AC61" s="122">
        <f t="shared" si="78"/>
        <v>4818.7738004399998</v>
      </c>
      <c r="AD61" s="122">
        <f t="shared" si="78"/>
        <v>4818.7738004399998</v>
      </c>
      <c r="AE61" s="122">
        <f t="shared" si="78"/>
        <v>4818.7738004399998</v>
      </c>
      <c r="AF61" s="122">
        <f t="shared" si="78"/>
        <v>4818.7738004399998</v>
      </c>
      <c r="AG61" s="122">
        <f t="shared" si="78"/>
        <v>4818.7738004399998</v>
      </c>
      <c r="AH61" s="122">
        <f t="shared" si="78"/>
        <v>4818.7738004399998</v>
      </c>
      <c r="AI61" s="122">
        <f t="shared" si="78"/>
        <v>4818.7738004399998</v>
      </c>
      <c r="AJ61" s="122">
        <f t="shared" si="78"/>
        <v>4818.7738004399998</v>
      </c>
      <c r="AK61" s="122">
        <f t="shared" si="78"/>
        <v>4818.7738004399998</v>
      </c>
      <c r="AL61" s="122">
        <f t="shared" si="78"/>
        <v>4818.7738004399998</v>
      </c>
      <c r="AM61" s="122">
        <f t="shared" si="78"/>
        <v>4818.7738004399998</v>
      </c>
      <c r="AN61" s="122">
        <f t="shared" si="78"/>
        <v>4818.7738004399998</v>
      </c>
      <c r="AO61" s="122">
        <f t="shared" si="78"/>
        <v>4818.7738004399998</v>
      </c>
      <c r="AP61" s="122">
        <f t="shared" si="78"/>
        <v>4818.7738004399998</v>
      </c>
      <c r="AQ61" s="122">
        <f t="shared" si="78"/>
        <v>4818.7738004399998</v>
      </c>
      <c r="AR61" s="122">
        <f t="shared" si="78"/>
        <v>4818.7738004399998</v>
      </c>
      <c r="AS61" s="122">
        <f t="shared" si="78"/>
        <v>4818.7738004399998</v>
      </c>
      <c r="AT61" s="122">
        <f t="shared" si="78"/>
        <v>4818.7738004399998</v>
      </c>
    </row>
    <row r="62" spans="1:46" s="48" customFormat="1" ht="13" customHeight="1" x14ac:dyDescent="0.75">
      <c r="A62" s="54"/>
      <c r="B62" s="54"/>
      <c r="C62" s="44" t="s">
        <v>3</v>
      </c>
      <c r="D62" s="137"/>
      <c r="E62" s="138">
        <f t="shared" ref="E62:AT62" si="79">SUM(E60:E61)</f>
        <v>4919.3288004400001</v>
      </c>
      <c r="F62" s="138">
        <f t="shared" si="79"/>
        <v>4919.3288004400001</v>
      </c>
      <c r="G62" s="138">
        <f t="shared" si="79"/>
        <v>4919.3288004400001</v>
      </c>
      <c r="H62" s="138">
        <f t="shared" si="79"/>
        <v>4919.3288004400001</v>
      </c>
      <c r="I62" s="138">
        <f t="shared" si="79"/>
        <v>4919.3288004400001</v>
      </c>
      <c r="J62" s="138">
        <f t="shared" si="79"/>
        <v>4919.3288004400001</v>
      </c>
      <c r="K62" s="138">
        <f t="shared" si="79"/>
        <v>4919.3288004400001</v>
      </c>
      <c r="L62" s="138">
        <f t="shared" si="79"/>
        <v>4919.3288004400001</v>
      </c>
      <c r="M62" s="138">
        <f t="shared" si="79"/>
        <v>4919.3288004400001</v>
      </c>
      <c r="N62" s="138">
        <f t="shared" si="79"/>
        <v>4919.3288004400001</v>
      </c>
      <c r="O62" s="138">
        <f t="shared" si="79"/>
        <v>4919.3288004400001</v>
      </c>
      <c r="P62" s="138">
        <f t="shared" si="79"/>
        <v>4919.3288004400001</v>
      </c>
      <c r="Q62" s="138">
        <f t="shared" si="79"/>
        <v>4919.3288004400001</v>
      </c>
      <c r="R62" s="138">
        <f t="shared" si="79"/>
        <v>4919.3288004400001</v>
      </c>
      <c r="S62" s="138">
        <f t="shared" si="79"/>
        <v>4919.3288004400001</v>
      </c>
      <c r="T62" s="138">
        <f t="shared" si="79"/>
        <v>4919.3288004400001</v>
      </c>
      <c r="U62" s="138">
        <f t="shared" si="79"/>
        <v>4919.3288004400001</v>
      </c>
      <c r="V62" s="138">
        <f t="shared" si="79"/>
        <v>4919.3288004400001</v>
      </c>
      <c r="W62" s="138">
        <f t="shared" si="79"/>
        <v>4919.3288004400001</v>
      </c>
      <c r="X62" s="138">
        <f t="shared" si="79"/>
        <v>4919.3288004400001</v>
      </c>
      <c r="Y62" s="138">
        <f t="shared" si="79"/>
        <v>4919.3288004400001</v>
      </c>
      <c r="Z62" s="138">
        <f t="shared" si="79"/>
        <v>4919.3288004400001</v>
      </c>
      <c r="AA62" s="138">
        <f t="shared" si="79"/>
        <v>4919.3288004400001</v>
      </c>
      <c r="AB62" s="138">
        <f t="shared" si="79"/>
        <v>4919.3288004400001</v>
      </c>
      <c r="AC62" s="138">
        <f t="shared" si="79"/>
        <v>4919.3288004400001</v>
      </c>
      <c r="AD62" s="138">
        <f t="shared" si="79"/>
        <v>4919.3288004400001</v>
      </c>
      <c r="AE62" s="138">
        <f t="shared" si="79"/>
        <v>4919.3288004400001</v>
      </c>
      <c r="AF62" s="138">
        <f t="shared" si="79"/>
        <v>4919.3288004400001</v>
      </c>
      <c r="AG62" s="138">
        <f t="shared" si="79"/>
        <v>4919.3288004400001</v>
      </c>
      <c r="AH62" s="138">
        <f t="shared" si="79"/>
        <v>4919.3288004400001</v>
      </c>
      <c r="AI62" s="138">
        <f t="shared" si="79"/>
        <v>4919.3288004400001</v>
      </c>
      <c r="AJ62" s="138">
        <f t="shared" si="79"/>
        <v>4919.3288004400001</v>
      </c>
      <c r="AK62" s="138">
        <f t="shared" si="79"/>
        <v>4919.3288004400001</v>
      </c>
      <c r="AL62" s="138">
        <f t="shared" si="79"/>
        <v>4919.3288004400001</v>
      </c>
      <c r="AM62" s="138">
        <f t="shared" si="79"/>
        <v>4919.3288004400001</v>
      </c>
      <c r="AN62" s="138">
        <f t="shared" si="79"/>
        <v>4919.3288004400001</v>
      </c>
      <c r="AO62" s="138">
        <f t="shared" si="79"/>
        <v>4919.3288004400001</v>
      </c>
      <c r="AP62" s="138">
        <f t="shared" si="79"/>
        <v>4919.3288004400001</v>
      </c>
      <c r="AQ62" s="138">
        <f t="shared" si="79"/>
        <v>4919.3288004400001</v>
      </c>
      <c r="AR62" s="138">
        <f t="shared" si="79"/>
        <v>4919.3288004400001</v>
      </c>
      <c r="AS62" s="138">
        <f t="shared" si="79"/>
        <v>4919.3288004400001</v>
      </c>
      <c r="AT62" s="138">
        <f t="shared" si="79"/>
        <v>4919.3288004400001</v>
      </c>
    </row>
    <row r="63" spans="1:46" s="48" customFormat="1" ht="13" customHeight="1" x14ac:dyDescent="0.75">
      <c r="A63" s="32"/>
      <c r="B63" s="32"/>
      <c r="C63" s="44"/>
      <c r="D63" s="44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</row>
    <row r="64" spans="1:46" s="48" customFormat="1" ht="13" customHeight="1" x14ac:dyDescent="0.75">
      <c r="A64" s="32"/>
      <c r="B64" s="32"/>
      <c r="C64" s="52" t="s">
        <v>139</v>
      </c>
      <c r="D64" s="44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</row>
    <row r="65" spans="1:47" s="48" customFormat="1" ht="13" customHeight="1" x14ac:dyDescent="0.75">
      <c r="A65" s="32"/>
      <c r="B65" s="32"/>
      <c r="C65" s="44" t="s">
        <v>238</v>
      </c>
      <c r="D65" s="137"/>
      <c r="E65" s="122">
        <f t="shared" ref="E65:AT65" si="80">E25+E45</f>
        <v>3244.9059999999999</v>
      </c>
      <c r="F65" s="122">
        <f t="shared" si="80"/>
        <v>3244.9059999999999</v>
      </c>
      <c r="G65" s="122">
        <f t="shared" si="80"/>
        <v>3244.9059999999999</v>
      </c>
      <c r="H65" s="122">
        <f t="shared" si="80"/>
        <v>3244.9059999999999</v>
      </c>
      <c r="I65" s="122">
        <f t="shared" si="80"/>
        <v>3244.9059999999999</v>
      </c>
      <c r="J65" s="122">
        <f t="shared" si="80"/>
        <v>3244.9059999999999</v>
      </c>
      <c r="K65" s="122">
        <f t="shared" si="80"/>
        <v>3244.9059999999999</v>
      </c>
      <c r="L65" s="122">
        <f t="shared" si="80"/>
        <v>3244.9059999999999</v>
      </c>
      <c r="M65" s="122">
        <f t="shared" si="80"/>
        <v>3244.9059999999999</v>
      </c>
      <c r="N65" s="122">
        <f t="shared" si="80"/>
        <v>3244.9059999999999</v>
      </c>
      <c r="O65" s="122">
        <f t="shared" si="80"/>
        <v>3244.9059999999999</v>
      </c>
      <c r="P65" s="122">
        <f t="shared" si="80"/>
        <v>3244.9059999999999</v>
      </c>
      <c r="Q65" s="122">
        <f t="shared" si="80"/>
        <v>3244.9059999999999</v>
      </c>
      <c r="R65" s="122">
        <f t="shared" si="80"/>
        <v>3244.9059999999999</v>
      </c>
      <c r="S65" s="122">
        <f t="shared" si="80"/>
        <v>3244.9059999999999</v>
      </c>
      <c r="T65" s="122">
        <f t="shared" si="80"/>
        <v>3244.9059999999999</v>
      </c>
      <c r="U65" s="122">
        <f t="shared" si="80"/>
        <v>3244.9059999999999</v>
      </c>
      <c r="V65" s="122">
        <f t="shared" si="80"/>
        <v>3244.9059999999999</v>
      </c>
      <c r="W65" s="122">
        <f t="shared" si="80"/>
        <v>3244.9059999999999</v>
      </c>
      <c r="X65" s="122">
        <f t="shared" si="80"/>
        <v>3244.9059999999999</v>
      </c>
      <c r="Y65" s="122">
        <f t="shared" si="80"/>
        <v>3244.9059999999999</v>
      </c>
      <c r="Z65" s="122">
        <f t="shared" si="80"/>
        <v>3244.9059999999999</v>
      </c>
      <c r="AA65" s="122">
        <f t="shared" si="80"/>
        <v>3244.9059999999999</v>
      </c>
      <c r="AB65" s="122">
        <f t="shared" si="80"/>
        <v>3244.9059999999999</v>
      </c>
      <c r="AC65" s="122">
        <f t="shared" si="80"/>
        <v>3244.9059999999999</v>
      </c>
      <c r="AD65" s="122">
        <f t="shared" si="80"/>
        <v>3244.9059999999999</v>
      </c>
      <c r="AE65" s="122">
        <f t="shared" si="80"/>
        <v>3244.9059999999999</v>
      </c>
      <c r="AF65" s="122">
        <f t="shared" si="80"/>
        <v>3244.9059999999999</v>
      </c>
      <c r="AG65" s="122">
        <f t="shared" si="80"/>
        <v>3244.9059999999999</v>
      </c>
      <c r="AH65" s="122">
        <f t="shared" si="80"/>
        <v>3244.9059999999999</v>
      </c>
      <c r="AI65" s="122">
        <f t="shared" si="80"/>
        <v>3244.9059999999999</v>
      </c>
      <c r="AJ65" s="122">
        <f t="shared" si="80"/>
        <v>3244.9059999999999</v>
      </c>
      <c r="AK65" s="122">
        <f t="shared" si="80"/>
        <v>3244.9059999999999</v>
      </c>
      <c r="AL65" s="122">
        <f t="shared" si="80"/>
        <v>3244.9059999999999</v>
      </c>
      <c r="AM65" s="122">
        <f t="shared" si="80"/>
        <v>3244.9059999999999</v>
      </c>
      <c r="AN65" s="122">
        <f t="shared" si="80"/>
        <v>3244.9059999999999</v>
      </c>
      <c r="AO65" s="122">
        <f t="shared" si="80"/>
        <v>3244.9059999999999</v>
      </c>
      <c r="AP65" s="122">
        <f t="shared" si="80"/>
        <v>3244.9059999999999</v>
      </c>
      <c r="AQ65" s="122">
        <f t="shared" si="80"/>
        <v>3244.9059999999999</v>
      </c>
      <c r="AR65" s="122">
        <f t="shared" si="80"/>
        <v>3244.9059999999999</v>
      </c>
      <c r="AS65" s="122">
        <f t="shared" si="80"/>
        <v>3244.9059999999999</v>
      </c>
      <c r="AT65" s="122">
        <f t="shared" si="80"/>
        <v>3244.9059999999999</v>
      </c>
      <c r="AU65" s="101"/>
    </row>
    <row r="66" spans="1:47" s="48" customFormat="1" ht="13" customHeight="1" x14ac:dyDescent="0.75">
      <c r="A66" s="32"/>
      <c r="B66" s="32"/>
      <c r="C66" s="44" t="s">
        <v>272</v>
      </c>
      <c r="D66" s="137"/>
      <c r="E66" s="122">
        <f t="shared" ref="E66:AT66" si="81">E26+E46</f>
        <v>-11.974261014078241</v>
      </c>
      <c r="F66" s="122">
        <f t="shared" si="81"/>
        <v>-22.526210142567571</v>
      </c>
      <c r="G66" s="122">
        <f t="shared" si="81"/>
        <v>-39.623997462320169</v>
      </c>
      <c r="H66" s="122">
        <f t="shared" si="81"/>
        <v>-41.077382155217336</v>
      </c>
      <c r="I66" s="122">
        <f t="shared" si="81"/>
        <v>-47.960211788796698</v>
      </c>
      <c r="J66" s="122">
        <f t="shared" si="81"/>
        <v>-81.037920008705854</v>
      </c>
      <c r="K66" s="122">
        <f t="shared" si="81"/>
        <v>-135.41938314869583</v>
      </c>
      <c r="L66" s="122">
        <f t="shared" si="81"/>
        <v>-138.05737628862528</v>
      </c>
      <c r="M66" s="122">
        <f t="shared" si="81"/>
        <v>-149.74624142544411</v>
      </c>
      <c r="N66" s="122">
        <f t="shared" si="81"/>
        <v>-225.26656924463532</v>
      </c>
      <c r="O66" s="122">
        <f t="shared" si="81"/>
        <v>-251.17130010057514</v>
      </c>
      <c r="P66" s="122">
        <f t="shared" si="81"/>
        <v>-268.32576939846643</v>
      </c>
      <c r="Q66" s="122">
        <f t="shared" si="81"/>
        <v>-294.40486842719571</v>
      </c>
      <c r="R66" s="122">
        <f t="shared" si="81"/>
        <v>-314.02321742767117</v>
      </c>
      <c r="S66" s="122">
        <f t="shared" si="81"/>
        <v>-399.25151909984396</v>
      </c>
      <c r="T66" s="122">
        <f t="shared" si="81"/>
        <v>-380.71672909984397</v>
      </c>
      <c r="U66" s="122">
        <f t="shared" si="81"/>
        <v>-386.07143376325701</v>
      </c>
      <c r="V66" s="122">
        <f t="shared" si="81"/>
        <v>-408.07122621175279</v>
      </c>
      <c r="W66" s="122">
        <f t="shared" si="81"/>
        <v>-434.46969874212328</v>
      </c>
      <c r="X66" s="122">
        <f t="shared" si="81"/>
        <v>-508.04252360646348</v>
      </c>
      <c r="Y66" s="122">
        <f t="shared" si="81"/>
        <v>-514.47953311404717</v>
      </c>
      <c r="Z66" s="122">
        <f t="shared" si="81"/>
        <v>-517.28951615707797</v>
      </c>
      <c r="AA66" s="122">
        <f t="shared" si="81"/>
        <v>-510.54644415707799</v>
      </c>
      <c r="AB66" s="122">
        <f t="shared" si="81"/>
        <v>-524.11487340184431</v>
      </c>
      <c r="AC66" s="122">
        <f t="shared" si="81"/>
        <v>-515.75413940184433</v>
      </c>
      <c r="AD66" s="122">
        <f t="shared" si="81"/>
        <v>-612.78328990942691</v>
      </c>
      <c r="AE66" s="122">
        <f t="shared" si="81"/>
        <v>-618.94151700398254</v>
      </c>
      <c r="AF66" s="122">
        <f t="shared" si="81"/>
        <v>-656.59296001354949</v>
      </c>
      <c r="AG66" s="122">
        <f t="shared" si="81"/>
        <v>-677.63761592406536</v>
      </c>
      <c r="AH66" s="122">
        <f t="shared" si="81"/>
        <v>-695.92648990921134</v>
      </c>
      <c r="AI66" s="122">
        <f t="shared" si="81"/>
        <v>-706.57239709224154</v>
      </c>
      <c r="AJ66" s="122">
        <f t="shared" si="81"/>
        <v>-711.33569403478009</v>
      </c>
      <c r="AK66" s="122">
        <f t="shared" si="81"/>
        <v>-724.12409182649083</v>
      </c>
      <c r="AL66" s="122">
        <f t="shared" si="81"/>
        <v>-743.35593099799598</v>
      </c>
      <c r="AM66" s="122">
        <f t="shared" si="81"/>
        <v>-772.28250303528307</v>
      </c>
      <c r="AN66" s="122">
        <f t="shared" si="81"/>
        <v>-787.70573192264328</v>
      </c>
      <c r="AO66" s="122">
        <f t="shared" si="81"/>
        <v>-934.10840785763014</v>
      </c>
      <c r="AP66" s="122">
        <f t="shared" si="81"/>
        <v>-929.54620217688876</v>
      </c>
      <c r="AQ66" s="122">
        <f t="shared" si="81"/>
        <v>-940.18681976009543</v>
      </c>
      <c r="AR66" s="122">
        <f t="shared" si="81"/>
        <v>-991.044852925898</v>
      </c>
      <c r="AS66" s="122">
        <f t="shared" si="81"/>
        <v>-1004.6120438302405</v>
      </c>
      <c r="AT66" s="122">
        <f t="shared" si="81"/>
        <v>-1039.4631579783868</v>
      </c>
    </row>
    <row r="67" spans="1:47" s="48" customFormat="1" ht="13" customHeight="1" x14ac:dyDescent="0.75">
      <c r="A67" s="32"/>
      <c r="B67" s="32"/>
      <c r="C67" s="44" t="s">
        <v>63</v>
      </c>
      <c r="D67" s="137"/>
      <c r="E67" s="139">
        <f>SUM(E65:E66)</f>
        <v>3232.9317389859216</v>
      </c>
      <c r="F67" s="139">
        <f t="shared" ref="F67" si="82">SUM(F65:F66)</f>
        <v>3222.3797898574326</v>
      </c>
      <c r="G67" s="139">
        <f t="shared" ref="G67" si="83">SUM(G65:G66)</f>
        <v>3205.28200253768</v>
      </c>
      <c r="H67" s="139">
        <f t="shared" ref="H67" si="84">SUM(H65:H66)</f>
        <v>3203.8286178447825</v>
      </c>
      <c r="I67" s="139">
        <f t="shared" ref="I67" si="85">SUM(I65:I66)</f>
        <v>3196.9457882112033</v>
      </c>
      <c r="J67" s="139">
        <f t="shared" ref="J67" si="86">SUM(J65:J66)</f>
        <v>3163.8680799912941</v>
      </c>
      <c r="K67" s="139">
        <f t="shared" ref="K67" si="87">SUM(K65:K66)</f>
        <v>3109.486616851304</v>
      </c>
      <c r="L67" s="139">
        <f t="shared" ref="L67" si="88">SUM(L65:L66)</f>
        <v>3106.8486237113748</v>
      </c>
      <c r="M67" s="139">
        <f t="shared" ref="M67" si="89">SUM(M65:M66)</f>
        <v>3095.1597585745558</v>
      </c>
      <c r="N67" s="139">
        <f t="shared" ref="N67" si="90">SUM(N65:N66)</f>
        <v>3019.6394307553646</v>
      </c>
      <c r="O67" s="139">
        <f t="shared" ref="O67" si="91">SUM(O65:O66)</f>
        <v>2993.7346998994249</v>
      </c>
      <c r="P67" s="139">
        <f t="shared" ref="P67" si="92">SUM(P65:P66)</f>
        <v>2976.5802306015335</v>
      </c>
      <c r="Q67" s="139">
        <f t="shared" ref="Q67" si="93">SUM(Q65:Q66)</f>
        <v>2950.5011315728043</v>
      </c>
      <c r="R67" s="139">
        <f t="shared" ref="R67" si="94">SUM(R65:R66)</f>
        <v>2930.8827825723288</v>
      </c>
      <c r="S67" s="139">
        <f t="shared" ref="S67" si="95">SUM(S65:S66)</f>
        <v>2845.6544809001562</v>
      </c>
      <c r="T67" s="139">
        <f t="shared" ref="T67" si="96">SUM(T65:T66)</f>
        <v>2864.1892709001559</v>
      </c>
      <c r="U67" s="139">
        <f t="shared" ref="U67" si="97">SUM(U65:U66)</f>
        <v>2858.8345662367428</v>
      </c>
      <c r="V67" s="139">
        <f t="shared" ref="V67" si="98">SUM(V65:V66)</f>
        <v>2836.8347737882473</v>
      </c>
      <c r="W67" s="139">
        <f t="shared" ref="W67" si="99">SUM(W65:W66)</f>
        <v>2810.4363012578765</v>
      </c>
      <c r="X67" s="139">
        <f t="shared" ref="X67" si="100">SUM(X65:X66)</f>
        <v>2736.8634763935365</v>
      </c>
      <c r="Y67" s="139">
        <f t="shared" ref="Y67" si="101">SUM(Y65:Y66)</f>
        <v>2730.4264668859528</v>
      </c>
      <c r="Z67" s="139">
        <f t="shared" ref="Z67" si="102">SUM(Z65:Z66)</f>
        <v>2727.6164838429222</v>
      </c>
      <c r="AA67" s="139">
        <f t="shared" ref="AA67" si="103">SUM(AA65:AA66)</f>
        <v>2734.359555842922</v>
      </c>
      <c r="AB67" s="139">
        <f t="shared" ref="AB67" si="104">SUM(AB65:AB66)</f>
        <v>2720.7911265981556</v>
      </c>
      <c r="AC67" s="139">
        <f t="shared" ref="AC67" si="105">SUM(AC65:AC66)</f>
        <v>2729.1518605981555</v>
      </c>
      <c r="AD67" s="139">
        <f t="shared" ref="AD67" si="106">SUM(AD65:AD66)</f>
        <v>2632.122710090573</v>
      </c>
      <c r="AE67" s="139">
        <f t="shared" ref="AE67" si="107">SUM(AE65:AE66)</f>
        <v>2625.9644829960175</v>
      </c>
      <c r="AF67" s="139">
        <f t="shared" ref="AF67" si="108">SUM(AF65:AF66)</f>
        <v>2588.3130399864503</v>
      </c>
      <c r="AG67" s="139">
        <f t="shared" ref="AG67" si="109">SUM(AG65:AG66)</f>
        <v>2567.2683840759346</v>
      </c>
      <c r="AH67" s="139">
        <f t="shared" ref="AH67" si="110">SUM(AH65:AH66)</f>
        <v>2548.9795100907886</v>
      </c>
      <c r="AI67" s="139">
        <f t="shared" ref="AI67" si="111">SUM(AI65:AI66)</f>
        <v>2538.3336029077582</v>
      </c>
      <c r="AJ67" s="139">
        <f t="shared" ref="AJ67" si="112">SUM(AJ65:AJ66)</f>
        <v>2533.5703059652196</v>
      </c>
      <c r="AK67" s="139">
        <f t="shared" ref="AK67" si="113">SUM(AK65:AK66)</f>
        <v>2520.7819081735092</v>
      </c>
      <c r="AL67" s="139">
        <f t="shared" ref="AL67" si="114">SUM(AL65:AL66)</f>
        <v>2501.550069002004</v>
      </c>
      <c r="AM67" s="139">
        <f t="shared" ref="AM67" si="115">SUM(AM65:AM66)</f>
        <v>2472.6234969647167</v>
      </c>
      <c r="AN67" s="139">
        <f t="shared" ref="AN67" si="116">SUM(AN65:AN66)</f>
        <v>2457.2002680773567</v>
      </c>
      <c r="AO67" s="139">
        <f t="shared" ref="AO67" si="117">SUM(AO65:AO66)</f>
        <v>2310.7975921423699</v>
      </c>
      <c r="AP67" s="139">
        <f t="shared" ref="AP67" si="118">SUM(AP65:AP66)</f>
        <v>2315.359797823111</v>
      </c>
      <c r="AQ67" s="139">
        <f t="shared" ref="AQ67" si="119">SUM(AQ65:AQ66)</f>
        <v>2304.7191802399047</v>
      </c>
      <c r="AR67" s="139">
        <f t="shared" ref="AR67" si="120">SUM(AR65:AR66)</f>
        <v>2253.8611470741021</v>
      </c>
      <c r="AS67" s="139">
        <f t="shared" ref="AS67" si="121">SUM(AS65:AS66)</f>
        <v>2240.2939561697594</v>
      </c>
      <c r="AT67" s="139">
        <f t="shared" ref="AT67" si="122">SUM(AT65:AT66)</f>
        <v>2205.4428420216132</v>
      </c>
    </row>
    <row r="68" spans="1:47" s="48" customFormat="1" ht="13" customHeight="1" x14ac:dyDescent="0.75">
      <c r="A68" s="32"/>
      <c r="B68" s="32"/>
      <c r="C68" s="44" t="s">
        <v>108</v>
      </c>
      <c r="D68" s="137"/>
      <c r="E68" s="122">
        <f t="shared" ref="E68:AT68" si="123">E28+E48</f>
        <v>562.10100000000011</v>
      </c>
      <c r="F68" s="122">
        <f t="shared" si="123"/>
        <v>562.10100000000011</v>
      </c>
      <c r="G68" s="122">
        <f t="shared" si="123"/>
        <v>562.10100000000011</v>
      </c>
      <c r="H68" s="122">
        <f t="shared" si="123"/>
        <v>562.10100000000011</v>
      </c>
      <c r="I68" s="122">
        <f t="shared" si="123"/>
        <v>562.10100000000011</v>
      </c>
      <c r="J68" s="122">
        <f t="shared" si="123"/>
        <v>562.10100000000011</v>
      </c>
      <c r="K68" s="122">
        <f t="shared" si="123"/>
        <v>562.10100000000011</v>
      </c>
      <c r="L68" s="122">
        <f t="shared" si="123"/>
        <v>562.10100000000011</v>
      </c>
      <c r="M68" s="122">
        <f t="shared" si="123"/>
        <v>562.10100000000011</v>
      </c>
      <c r="N68" s="122">
        <f t="shared" si="123"/>
        <v>562.10100000000011</v>
      </c>
      <c r="O68" s="122">
        <f t="shared" si="123"/>
        <v>562.10100000000011</v>
      </c>
      <c r="P68" s="122">
        <f t="shared" si="123"/>
        <v>562.10100000000011</v>
      </c>
      <c r="Q68" s="122">
        <f t="shared" si="123"/>
        <v>562.10100000000011</v>
      </c>
      <c r="R68" s="122">
        <f t="shared" si="123"/>
        <v>562.10100000000011</v>
      </c>
      <c r="S68" s="122">
        <f t="shared" si="123"/>
        <v>562.10100000000011</v>
      </c>
      <c r="T68" s="122">
        <f t="shared" si="123"/>
        <v>562.10100000000011</v>
      </c>
      <c r="U68" s="122">
        <f t="shared" si="123"/>
        <v>562.10100000000011</v>
      </c>
      <c r="V68" s="122">
        <f t="shared" si="123"/>
        <v>562.10100000000011</v>
      </c>
      <c r="W68" s="122">
        <f t="shared" si="123"/>
        <v>562.10100000000011</v>
      </c>
      <c r="X68" s="122">
        <f t="shared" si="123"/>
        <v>562.10100000000011</v>
      </c>
      <c r="Y68" s="122">
        <f t="shared" si="123"/>
        <v>562.10100000000011</v>
      </c>
      <c r="Z68" s="122">
        <f t="shared" si="123"/>
        <v>562.10100000000011</v>
      </c>
      <c r="AA68" s="122">
        <f t="shared" si="123"/>
        <v>562.10100000000011</v>
      </c>
      <c r="AB68" s="122">
        <f t="shared" si="123"/>
        <v>562.10100000000011</v>
      </c>
      <c r="AC68" s="122">
        <f t="shared" si="123"/>
        <v>562.10100000000011</v>
      </c>
      <c r="AD68" s="122">
        <f t="shared" si="123"/>
        <v>562.10100000000011</v>
      </c>
      <c r="AE68" s="122">
        <f t="shared" si="123"/>
        <v>562.10100000000011</v>
      </c>
      <c r="AF68" s="122">
        <f t="shared" si="123"/>
        <v>562.10100000000011</v>
      </c>
      <c r="AG68" s="122">
        <f t="shared" si="123"/>
        <v>562.10100000000011</v>
      </c>
      <c r="AH68" s="122">
        <f t="shared" si="123"/>
        <v>562.10100000000011</v>
      </c>
      <c r="AI68" s="122">
        <f t="shared" si="123"/>
        <v>562.10100000000011</v>
      </c>
      <c r="AJ68" s="122">
        <f t="shared" si="123"/>
        <v>562.10100000000011</v>
      </c>
      <c r="AK68" s="122">
        <f t="shared" si="123"/>
        <v>562.10100000000011</v>
      </c>
      <c r="AL68" s="122">
        <f t="shared" si="123"/>
        <v>562.10100000000011</v>
      </c>
      <c r="AM68" s="122">
        <f t="shared" si="123"/>
        <v>562.10100000000011</v>
      </c>
      <c r="AN68" s="122">
        <f t="shared" si="123"/>
        <v>562.10100000000011</v>
      </c>
      <c r="AO68" s="122">
        <f t="shared" si="123"/>
        <v>562.10100000000011</v>
      </c>
      <c r="AP68" s="122">
        <f t="shared" si="123"/>
        <v>562.10100000000011</v>
      </c>
      <c r="AQ68" s="122">
        <f t="shared" si="123"/>
        <v>562.10100000000011</v>
      </c>
      <c r="AR68" s="122">
        <f t="shared" si="123"/>
        <v>562.10100000000011</v>
      </c>
      <c r="AS68" s="122">
        <f t="shared" si="123"/>
        <v>562.10100000000011</v>
      </c>
      <c r="AT68" s="122">
        <f t="shared" si="123"/>
        <v>562.10100000000011</v>
      </c>
    </row>
    <row r="69" spans="1:47" s="48" customFormat="1" ht="13" customHeight="1" x14ac:dyDescent="0.75">
      <c r="A69" s="32"/>
      <c r="B69" s="32"/>
      <c r="C69" s="44" t="s">
        <v>174</v>
      </c>
      <c r="D69" s="137"/>
      <c r="E69" s="122">
        <f t="shared" ref="E69:AT69" si="124">E29+E49</f>
        <v>0</v>
      </c>
      <c r="F69" s="122">
        <f t="shared" si="124"/>
        <v>0</v>
      </c>
      <c r="G69" s="122">
        <f t="shared" si="124"/>
        <v>0</v>
      </c>
      <c r="H69" s="122">
        <f t="shared" si="124"/>
        <v>0</v>
      </c>
      <c r="I69" s="122">
        <f t="shared" si="124"/>
        <v>0</v>
      </c>
      <c r="J69" s="122">
        <f t="shared" si="124"/>
        <v>0</v>
      </c>
      <c r="K69" s="122">
        <f t="shared" si="124"/>
        <v>0</v>
      </c>
      <c r="L69" s="122">
        <f t="shared" si="124"/>
        <v>0</v>
      </c>
      <c r="M69" s="122">
        <f t="shared" si="124"/>
        <v>0</v>
      </c>
      <c r="N69" s="122">
        <f t="shared" si="124"/>
        <v>0</v>
      </c>
      <c r="O69" s="122">
        <f t="shared" si="124"/>
        <v>0</v>
      </c>
      <c r="P69" s="122">
        <f t="shared" si="124"/>
        <v>0</v>
      </c>
      <c r="Q69" s="122">
        <f t="shared" si="124"/>
        <v>0</v>
      </c>
      <c r="R69" s="122">
        <f t="shared" si="124"/>
        <v>0</v>
      </c>
      <c r="S69" s="122">
        <f t="shared" si="124"/>
        <v>0</v>
      </c>
      <c r="T69" s="122">
        <f t="shared" si="124"/>
        <v>0</v>
      </c>
      <c r="U69" s="122">
        <f t="shared" si="124"/>
        <v>0</v>
      </c>
      <c r="V69" s="122">
        <f t="shared" si="124"/>
        <v>0</v>
      </c>
      <c r="W69" s="122">
        <f t="shared" si="124"/>
        <v>0</v>
      </c>
      <c r="X69" s="122">
        <f t="shared" si="124"/>
        <v>0</v>
      </c>
      <c r="Y69" s="122">
        <f t="shared" si="124"/>
        <v>0</v>
      </c>
      <c r="Z69" s="122">
        <f t="shared" si="124"/>
        <v>0</v>
      </c>
      <c r="AA69" s="122">
        <f t="shared" si="124"/>
        <v>0</v>
      </c>
      <c r="AB69" s="122">
        <f t="shared" si="124"/>
        <v>0</v>
      </c>
      <c r="AC69" s="122">
        <f t="shared" si="124"/>
        <v>0</v>
      </c>
      <c r="AD69" s="122">
        <f t="shared" si="124"/>
        <v>0</v>
      </c>
      <c r="AE69" s="122">
        <f t="shared" si="124"/>
        <v>0</v>
      </c>
      <c r="AF69" s="122">
        <f t="shared" si="124"/>
        <v>0</v>
      </c>
      <c r="AG69" s="122">
        <f t="shared" si="124"/>
        <v>0</v>
      </c>
      <c r="AH69" s="122">
        <f t="shared" si="124"/>
        <v>0</v>
      </c>
      <c r="AI69" s="122">
        <f t="shared" si="124"/>
        <v>0</v>
      </c>
      <c r="AJ69" s="122">
        <f t="shared" si="124"/>
        <v>0</v>
      </c>
      <c r="AK69" s="122">
        <f t="shared" si="124"/>
        <v>0</v>
      </c>
      <c r="AL69" s="122">
        <f t="shared" si="124"/>
        <v>0</v>
      </c>
      <c r="AM69" s="122">
        <f t="shared" si="124"/>
        <v>0</v>
      </c>
      <c r="AN69" s="122">
        <f t="shared" si="124"/>
        <v>0</v>
      </c>
      <c r="AO69" s="122">
        <f t="shared" si="124"/>
        <v>0</v>
      </c>
      <c r="AP69" s="122">
        <f t="shared" si="124"/>
        <v>0</v>
      </c>
      <c r="AQ69" s="122">
        <f t="shared" si="124"/>
        <v>0</v>
      </c>
      <c r="AR69" s="122">
        <f t="shared" si="124"/>
        <v>0</v>
      </c>
      <c r="AS69" s="122">
        <f t="shared" si="124"/>
        <v>0</v>
      </c>
      <c r="AT69" s="122">
        <f t="shared" si="124"/>
        <v>0</v>
      </c>
    </row>
    <row r="70" spans="1:47" s="48" customFormat="1" ht="13" customHeight="1" x14ac:dyDescent="0.75">
      <c r="A70" s="32"/>
      <c r="B70" s="32"/>
      <c r="C70" s="44" t="s">
        <v>175</v>
      </c>
      <c r="D70" s="137"/>
      <c r="E70" s="122">
        <f>E30+E50</f>
        <v>10.220770999999999</v>
      </c>
      <c r="F70" s="122">
        <f t="shared" ref="F70:AT70" si="125">F30+F50</f>
        <v>19.227511</v>
      </c>
      <c r="G70" s="122">
        <f t="shared" si="125"/>
        <v>33.821528000000001</v>
      </c>
      <c r="H70" s="122">
        <f t="shared" si="125"/>
        <v>38.619177000000001</v>
      </c>
      <c r="I70" s="122">
        <f t="shared" si="125"/>
        <v>44.494097000000004</v>
      </c>
      <c r="J70" s="122">
        <f t="shared" si="125"/>
        <v>72.727963000000003</v>
      </c>
      <c r="K70" s="122">
        <f t="shared" si="125"/>
        <v>119.14589900000001</v>
      </c>
      <c r="L70" s="122">
        <f t="shared" si="125"/>
        <v>121.39758900000001</v>
      </c>
      <c r="M70" s="122">
        <f t="shared" si="125"/>
        <v>131.37475700000002</v>
      </c>
      <c r="N70" s="122">
        <f t="shared" si="125"/>
        <v>195.83601900000002</v>
      </c>
      <c r="O70" s="122">
        <f t="shared" si="125"/>
        <v>217.94730600000003</v>
      </c>
      <c r="P70" s="122">
        <f t="shared" si="125"/>
        <v>256.26353900000004</v>
      </c>
      <c r="Q70" s="122">
        <f t="shared" si="125"/>
        <v>278.52366000000006</v>
      </c>
      <c r="R70" s="122">
        <f t="shared" si="125"/>
        <v>295.26913200000007</v>
      </c>
      <c r="S70" s="122">
        <f t="shared" si="125"/>
        <v>368.016749</v>
      </c>
      <c r="T70" s="122">
        <f t="shared" si="125"/>
        <v>386.55153899999999</v>
      </c>
      <c r="U70" s="122">
        <f t="shared" si="125"/>
        <v>391.12210999999996</v>
      </c>
      <c r="V70" s="122">
        <f t="shared" si="125"/>
        <v>409.90029099999998</v>
      </c>
      <c r="W70" s="122">
        <f t="shared" si="125"/>
        <v>432.43301700000001</v>
      </c>
      <c r="X70" s="122">
        <f t="shared" si="125"/>
        <v>495.231965</v>
      </c>
      <c r="Y70" s="122">
        <f t="shared" si="125"/>
        <v>500.72635000000002</v>
      </c>
      <c r="Z70" s="122">
        <f t="shared" si="125"/>
        <v>503.124844</v>
      </c>
      <c r="AA70" s="122">
        <f t="shared" si="125"/>
        <v>509.86791599999998</v>
      </c>
      <c r="AB70" s="122">
        <f t="shared" si="125"/>
        <v>521.44940799999995</v>
      </c>
      <c r="AC70" s="122">
        <f t="shared" si="125"/>
        <v>529.81014199999993</v>
      </c>
      <c r="AD70" s="122">
        <f t="shared" si="125"/>
        <v>612.63051199999995</v>
      </c>
      <c r="AE70" s="122">
        <f t="shared" si="125"/>
        <v>617.88693899999998</v>
      </c>
      <c r="AF70" s="122">
        <f t="shared" si="125"/>
        <v>650.02476999999999</v>
      </c>
      <c r="AG70" s="122">
        <f t="shared" si="125"/>
        <v>667.98768299999995</v>
      </c>
      <c r="AH70" s="122">
        <f t="shared" si="125"/>
        <v>683.59836599999994</v>
      </c>
      <c r="AI70" s="122">
        <f t="shared" si="125"/>
        <v>692.68530499999997</v>
      </c>
      <c r="AJ70" s="122">
        <f t="shared" si="125"/>
        <v>696.75107300000002</v>
      </c>
      <c r="AK70" s="122">
        <f t="shared" si="125"/>
        <v>707.66676000000007</v>
      </c>
      <c r="AL70" s="122">
        <f t="shared" si="125"/>
        <v>724.08232200000009</v>
      </c>
      <c r="AM70" s="122">
        <f t="shared" si="125"/>
        <v>748.77293700000007</v>
      </c>
      <c r="AN70" s="122">
        <f t="shared" si="125"/>
        <v>761.93761500000005</v>
      </c>
      <c r="AO70" s="122">
        <f t="shared" si="125"/>
        <v>886.90133700000013</v>
      </c>
      <c r="AP70" s="122">
        <f t="shared" si="125"/>
        <v>900.86089300000015</v>
      </c>
      <c r="AQ70" s="122">
        <f t="shared" si="125"/>
        <v>909.94331700000009</v>
      </c>
      <c r="AR70" s="122">
        <f t="shared" si="125"/>
        <v>953.35378800000012</v>
      </c>
      <c r="AS70" s="122">
        <f t="shared" si="125"/>
        <v>964.93422300000009</v>
      </c>
      <c r="AT70" s="122">
        <f t="shared" si="125"/>
        <v>994.68180044000007</v>
      </c>
    </row>
    <row r="71" spans="1:47" s="48" customFormat="1" ht="13" customHeight="1" x14ac:dyDescent="0.75">
      <c r="A71" s="32"/>
      <c r="B71" s="32"/>
      <c r="C71" s="44" t="s">
        <v>55</v>
      </c>
      <c r="D71" s="137"/>
      <c r="E71" s="138">
        <f>SUM(E67:E70)</f>
        <v>3805.2535099859215</v>
      </c>
      <c r="F71" s="138">
        <f t="shared" ref="F71:AT71" si="126">SUM(F67:F70)</f>
        <v>3803.7083008574327</v>
      </c>
      <c r="G71" s="138">
        <f t="shared" si="126"/>
        <v>3801.2045305376801</v>
      </c>
      <c r="H71" s="138">
        <f t="shared" si="126"/>
        <v>3804.5487948447826</v>
      </c>
      <c r="I71" s="138">
        <f t="shared" si="126"/>
        <v>3803.5408852112032</v>
      </c>
      <c r="J71" s="138">
        <f t="shared" si="126"/>
        <v>3798.697042991294</v>
      </c>
      <c r="K71" s="138">
        <f t="shared" si="126"/>
        <v>3790.7335158513042</v>
      </c>
      <c r="L71" s="138">
        <f t="shared" si="126"/>
        <v>3790.3472127113751</v>
      </c>
      <c r="M71" s="138">
        <f t="shared" si="126"/>
        <v>3788.6355155745559</v>
      </c>
      <c r="N71" s="138">
        <f t="shared" si="126"/>
        <v>3777.5764497553646</v>
      </c>
      <c r="O71" s="138">
        <f t="shared" si="126"/>
        <v>3773.783005899425</v>
      </c>
      <c r="P71" s="138">
        <f t="shared" si="126"/>
        <v>3794.9447696015336</v>
      </c>
      <c r="Q71" s="138">
        <f t="shared" si="126"/>
        <v>3791.1257915728047</v>
      </c>
      <c r="R71" s="138">
        <f t="shared" si="126"/>
        <v>3788.2529145723288</v>
      </c>
      <c r="S71" s="138">
        <f t="shared" si="126"/>
        <v>3775.7722299001562</v>
      </c>
      <c r="T71" s="138">
        <f t="shared" si="126"/>
        <v>3812.841809900156</v>
      </c>
      <c r="U71" s="138">
        <f t="shared" si="126"/>
        <v>3812.0576762367427</v>
      </c>
      <c r="V71" s="138">
        <f t="shared" si="126"/>
        <v>3808.8360647882473</v>
      </c>
      <c r="W71" s="138">
        <f t="shared" si="126"/>
        <v>3804.9703182578764</v>
      </c>
      <c r="X71" s="138">
        <f t="shared" si="126"/>
        <v>3794.1964413935366</v>
      </c>
      <c r="Y71" s="138">
        <f t="shared" si="126"/>
        <v>3793.2538168859528</v>
      </c>
      <c r="Z71" s="138">
        <f t="shared" si="126"/>
        <v>3792.8423278429223</v>
      </c>
      <c r="AA71" s="138">
        <f t="shared" si="126"/>
        <v>3806.3284718429222</v>
      </c>
      <c r="AB71" s="138">
        <f t="shared" si="126"/>
        <v>3804.3415345981557</v>
      </c>
      <c r="AC71" s="138">
        <f t="shared" si="126"/>
        <v>3821.0630025981554</v>
      </c>
      <c r="AD71" s="138">
        <f t="shared" si="126"/>
        <v>3806.8542220905729</v>
      </c>
      <c r="AE71" s="138">
        <f t="shared" si="126"/>
        <v>3805.9524219960176</v>
      </c>
      <c r="AF71" s="138">
        <f t="shared" si="126"/>
        <v>3800.4388099864505</v>
      </c>
      <c r="AG71" s="138">
        <f t="shared" si="126"/>
        <v>3797.3570670759345</v>
      </c>
      <c r="AH71" s="138">
        <f t="shared" si="126"/>
        <v>3794.6788760907884</v>
      </c>
      <c r="AI71" s="138">
        <f t="shared" si="126"/>
        <v>3793.1199079077583</v>
      </c>
      <c r="AJ71" s="138">
        <f t="shared" si="126"/>
        <v>3792.4223789652197</v>
      </c>
      <c r="AK71" s="138">
        <f t="shared" si="126"/>
        <v>3790.5496681735094</v>
      </c>
      <c r="AL71" s="138">
        <f t="shared" si="126"/>
        <v>3787.7333910020043</v>
      </c>
      <c r="AM71" s="138">
        <f t="shared" si="126"/>
        <v>3783.4974339647169</v>
      </c>
      <c r="AN71" s="138">
        <f t="shared" si="126"/>
        <v>3781.2388830773571</v>
      </c>
      <c r="AO71" s="138">
        <f t="shared" si="126"/>
        <v>3759.7999291423703</v>
      </c>
      <c r="AP71" s="138">
        <f t="shared" si="126"/>
        <v>3778.3216908231111</v>
      </c>
      <c r="AQ71" s="138">
        <f t="shared" si="126"/>
        <v>3776.7634972399051</v>
      </c>
      <c r="AR71" s="138">
        <f t="shared" si="126"/>
        <v>3769.3159350741025</v>
      </c>
      <c r="AS71" s="138">
        <f t="shared" si="126"/>
        <v>3767.3291791697598</v>
      </c>
      <c r="AT71" s="138">
        <f t="shared" si="126"/>
        <v>3762.2256424616135</v>
      </c>
    </row>
    <row r="72" spans="1:47" s="48" customFormat="1" ht="13" customHeight="1" x14ac:dyDescent="0.75">
      <c r="A72" s="32"/>
      <c r="B72" s="32"/>
      <c r="C72" s="57" t="s">
        <v>217</v>
      </c>
      <c r="D72" s="137"/>
      <c r="E72" s="122">
        <f t="shared" ref="E72:AT72" si="127">E32+E52</f>
        <v>984.46102944000006</v>
      </c>
      <c r="F72" s="122">
        <f t="shared" si="127"/>
        <v>975.45428944000003</v>
      </c>
      <c r="G72" s="122">
        <f t="shared" si="127"/>
        <v>960.86027244000002</v>
      </c>
      <c r="H72" s="122">
        <f t="shared" si="127"/>
        <v>956.06262344000004</v>
      </c>
      <c r="I72" s="122">
        <f t="shared" si="127"/>
        <v>950.18770344000006</v>
      </c>
      <c r="J72" s="122">
        <f t="shared" si="127"/>
        <v>921.95383744000003</v>
      </c>
      <c r="K72" s="122">
        <f t="shared" si="127"/>
        <v>875.53590143999998</v>
      </c>
      <c r="L72" s="122">
        <f t="shared" si="127"/>
        <v>873.28421143999992</v>
      </c>
      <c r="M72" s="122">
        <f t="shared" si="127"/>
        <v>863.30704343999992</v>
      </c>
      <c r="N72" s="122">
        <f t="shared" si="127"/>
        <v>798.84578143999988</v>
      </c>
      <c r="O72" s="122">
        <f t="shared" si="127"/>
        <v>776.73449443999993</v>
      </c>
      <c r="P72" s="122">
        <f t="shared" si="127"/>
        <v>738.41826143999992</v>
      </c>
      <c r="Q72" s="122">
        <f t="shared" si="127"/>
        <v>716.1581404399999</v>
      </c>
      <c r="R72" s="122">
        <f t="shared" si="127"/>
        <v>699.41266843999995</v>
      </c>
      <c r="S72" s="122">
        <f t="shared" si="127"/>
        <v>626.66505143999996</v>
      </c>
      <c r="T72" s="122">
        <f t="shared" si="127"/>
        <v>608.13026143999991</v>
      </c>
      <c r="U72" s="122">
        <f t="shared" si="127"/>
        <v>603.55969043999994</v>
      </c>
      <c r="V72" s="122">
        <f t="shared" si="127"/>
        <v>584.78150943999992</v>
      </c>
      <c r="W72" s="122">
        <f t="shared" si="127"/>
        <v>562.2487834399999</v>
      </c>
      <c r="X72" s="122">
        <f t="shared" si="127"/>
        <v>499.4498354399999</v>
      </c>
      <c r="Y72" s="122">
        <f t="shared" si="127"/>
        <v>493.95545043999988</v>
      </c>
      <c r="Z72" s="122">
        <f t="shared" si="127"/>
        <v>491.55695643999991</v>
      </c>
      <c r="AA72" s="122">
        <f t="shared" si="127"/>
        <v>484.81388443999992</v>
      </c>
      <c r="AB72" s="122">
        <f t="shared" si="127"/>
        <v>473.23239243999996</v>
      </c>
      <c r="AC72" s="122">
        <f t="shared" si="127"/>
        <v>464.87165843999998</v>
      </c>
      <c r="AD72" s="122">
        <f t="shared" si="127"/>
        <v>382.05128844000001</v>
      </c>
      <c r="AE72" s="122">
        <f t="shared" si="127"/>
        <v>376.79486144000003</v>
      </c>
      <c r="AF72" s="122">
        <f t="shared" si="127"/>
        <v>344.65703044000003</v>
      </c>
      <c r="AG72" s="122">
        <f t="shared" si="127"/>
        <v>326.69411744000001</v>
      </c>
      <c r="AH72" s="122">
        <f t="shared" si="127"/>
        <v>311.08343444000002</v>
      </c>
      <c r="AI72" s="122">
        <f t="shared" si="127"/>
        <v>301.99649543999999</v>
      </c>
      <c r="AJ72" s="122">
        <f t="shared" si="127"/>
        <v>297.93072744</v>
      </c>
      <c r="AK72" s="122">
        <f t="shared" si="127"/>
        <v>287.01504044000001</v>
      </c>
      <c r="AL72" s="122">
        <f t="shared" si="127"/>
        <v>270.59947844000004</v>
      </c>
      <c r="AM72" s="122">
        <f t="shared" si="127"/>
        <v>245.90886344000003</v>
      </c>
      <c r="AN72" s="122">
        <f t="shared" si="127"/>
        <v>232.74418544000002</v>
      </c>
      <c r="AO72" s="122">
        <f t="shared" si="127"/>
        <v>107.78046343999998</v>
      </c>
      <c r="AP72" s="122">
        <f t="shared" si="127"/>
        <v>93.820907439999985</v>
      </c>
      <c r="AQ72" s="122">
        <f t="shared" si="127"/>
        <v>84.738483439999982</v>
      </c>
      <c r="AR72" s="122">
        <f t="shared" si="127"/>
        <v>41.328012440000002</v>
      </c>
      <c r="AS72" s="122">
        <f t="shared" si="127"/>
        <v>29.747577440000001</v>
      </c>
      <c r="AT72" s="122">
        <f t="shared" si="127"/>
        <v>0</v>
      </c>
    </row>
    <row r="73" spans="1:47" s="48" customFormat="1" ht="13" customHeight="1" x14ac:dyDescent="0.75">
      <c r="A73" s="32"/>
      <c r="B73" s="32"/>
      <c r="C73" s="57" t="s">
        <v>233</v>
      </c>
      <c r="D73" s="137"/>
      <c r="E73" s="122">
        <f t="shared" ref="E73:AT73" si="128">E33+E53</f>
        <v>11.974261014078241</v>
      </c>
      <c r="F73" s="122">
        <f t="shared" si="128"/>
        <v>22.526210142567571</v>
      </c>
      <c r="G73" s="122">
        <f t="shared" si="128"/>
        <v>39.623997462320169</v>
      </c>
      <c r="H73" s="122">
        <f t="shared" si="128"/>
        <v>41.077382155217336</v>
      </c>
      <c r="I73" s="122">
        <f t="shared" si="128"/>
        <v>47.960211788796698</v>
      </c>
      <c r="J73" s="122">
        <f t="shared" si="128"/>
        <v>81.037920008705854</v>
      </c>
      <c r="K73" s="122">
        <f t="shared" si="128"/>
        <v>135.41938314869583</v>
      </c>
      <c r="L73" s="122">
        <f t="shared" si="128"/>
        <v>138.05737628862528</v>
      </c>
      <c r="M73" s="122">
        <f t="shared" si="128"/>
        <v>149.74624142544411</v>
      </c>
      <c r="N73" s="122">
        <f t="shared" si="128"/>
        <v>225.26656924463532</v>
      </c>
      <c r="O73" s="122">
        <f t="shared" si="128"/>
        <v>251.17130010057514</v>
      </c>
      <c r="P73" s="122">
        <f t="shared" si="128"/>
        <v>268.32576939846643</v>
      </c>
      <c r="Q73" s="122">
        <f t="shared" si="128"/>
        <v>294.40486842719571</v>
      </c>
      <c r="R73" s="122">
        <f t="shared" si="128"/>
        <v>314.02321742767117</v>
      </c>
      <c r="S73" s="122">
        <f t="shared" si="128"/>
        <v>399.25151909984396</v>
      </c>
      <c r="T73" s="122">
        <f t="shared" si="128"/>
        <v>380.71672909984397</v>
      </c>
      <c r="U73" s="122">
        <f t="shared" si="128"/>
        <v>386.07143376325701</v>
      </c>
      <c r="V73" s="122">
        <f t="shared" si="128"/>
        <v>408.07122621175279</v>
      </c>
      <c r="W73" s="122">
        <f t="shared" si="128"/>
        <v>434.46969874212328</v>
      </c>
      <c r="X73" s="122">
        <f t="shared" si="128"/>
        <v>508.04252360646348</v>
      </c>
      <c r="Y73" s="122">
        <f t="shared" si="128"/>
        <v>514.47953311404717</v>
      </c>
      <c r="Z73" s="122">
        <f t="shared" si="128"/>
        <v>517.28951615707797</v>
      </c>
      <c r="AA73" s="122">
        <f t="shared" si="128"/>
        <v>510.54644415707799</v>
      </c>
      <c r="AB73" s="122">
        <f t="shared" si="128"/>
        <v>524.11487340184431</v>
      </c>
      <c r="AC73" s="122">
        <f t="shared" si="128"/>
        <v>515.75413940184433</v>
      </c>
      <c r="AD73" s="122">
        <f t="shared" si="128"/>
        <v>612.78328990942691</v>
      </c>
      <c r="AE73" s="122">
        <f t="shared" si="128"/>
        <v>618.94151700398254</v>
      </c>
      <c r="AF73" s="122">
        <f t="shared" si="128"/>
        <v>656.59296001354949</v>
      </c>
      <c r="AG73" s="122">
        <f t="shared" si="128"/>
        <v>677.63761592406536</v>
      </c>
      <c r="AH73" s="122">
        <f t="shared" si="128"/>
        <v>695.92648990921134</v>
      </c>
      <c r="AI73" s="122">
        <f t="shared" si="128"/>
        <v>706.57239709224154</v>
      </c>
      <c r="AJ73" s="122">
        <f t="shared" si="128"/>
        <v>711.33569403478009</v>
      </c>
      <c r="AK73" s="122">
        <f t="shared" si="128"/>
        <v>724.12409182649083</v>
      </c>
      <c r="AL73" s="122">
        <f t="shared" si="128"/>
        <v>743.35593099799598</v>
      </c>
      <c r="AM73" s="122">
        <f t="shared" si="128"/>
        <v>772.28250303528307</v>
      </c>
      <c r="AN73" s="122">
        <f t="shared" si="128"/>
        <v>787.70573192264328</v>
      </c>
      <c r="AO73" s="122">
        <f t="shared" si="128"/>
        <v>934.10840785763014</v>
      </c>
      <c r="AP73" s="122">
        <f t="shared" si="128"/>
        <v>929.54620217688876</v>
      </c>
      <c r="AQ73" s="122">
        <f t="shared" si="128"/>
        <v>940.18681976009543</v>
      </c>
      <c r="AR73" s="122">
        <f t="shared" si="128"/>
        <v>991.044852925898</v>
      </c>
      <c r="AS73" s="122">
        <f t="shared" si="128"/>
        <v>1004.6120438302405</v>
      </c>
      <c r="AT73" s="122">
        <f t="shared" si="128"/>
        <v>1039.4631579783868</v>
      </c>
    </row>
    <row r="74" spans="1:47" s="48" customFormat="1" ht="13" customHeight="1" x14ac:dyDescent="0.75">
      <c r="A74" s="32"/>
      <c r="B74" s="32"/>
      <c r="C74" s="57" t="s">
        <v>154</v>
      </c>
      <c r="D74" s="137"/>
      <c r="E74" s="122">
        <f t="shared" ref="E74:AT74" si="129">E34+E54</f>
        <v>-1.46</v>
      </c>
      <c r="F74" s="122">
        <f t="shared" si="129"/>
        <v>-1.46</v>
      </c>
      <c r="G74" s="122">
        <f t="shared" si="129"/>
        <v>-1.46</v>
      </c>
      <c r="H74" s="122">
        <f t="shared" si="129"/>
        <v>-1.46</v>
      </c>
      <c r="I74" s="122">
        <f t="shared" si="129"/>
        <v>-1.46</v>
      </c>
      <c r="J74" s="122">
        <f t="shared" si="129"/>
        <v>-1.46</v>
      </c>
      <c r="K74" s="122">
        <f t="shared" si="129"/>
        <v>-1.46</v>
      </c>
      <c r="L74" s="122">
        <f t="shared" si="129"/>
        <v>-1.46</v>
      </c>
      <c r="M74" s="122">
        <f t="shared" si="129"/>
        <v>-1.46</v>
      </c>
      <c r="N74" s="122">
        <f t="shared" si="129"/>
        <v>-1.46</v>
      </c>
      <c r="O74" s="122">
        <f t="shared" si="129"/>
        <v>-1.46</v>
      </c>
      <c r="P74" s="122">
        <f t="shared" si="129"/>
        <v>-1.46</v>
      </c>
      <c r="Q74" s="122">
        <f t="shared" si="129"/>
        <v>-1.46</v>
      </c>
      <c r="R74" s="122">
        <f t="shared" si="129"/>
        <v>-1.46</v>
      </c>
      <c r="S74" s="122">
        <f t="shared" si="129"/>
        <v>-1.46</v>
      </c>
      <c r="T74" s="122">
        <f t="shared" si="129"/>
        <v>-1.46</v>
      </c>
      <c r="U74" s="122">
        <f t="shared" si="129"/>
        <v>-1.46</v>
      </c>
      <c r="V74" s="122">
        <f t="shared" si="129"/>
        <v>-1.46</v>
      </c>
      <c r="W74" s="122">
        <f t="shared" si="129"/>
        <v>-1.46</v>
      </c>
      <c r="X74" s="122">
        <f t="shared" si="129"/>
        <v>-1.46</v>
      </c>
      <c r="Y74" s="122">
        <f t="shared" si="129"/>
        <v>-1.46</v>
      </c>
      <c r="Z74" s="122">
        <f t="shared" si="129"/>
        <v>-1.46</v>
      </c>
      <c r="AA74" s="122">
        <f t="shared" si="129"/>
        <v>-1.46</v>
      </c>
      <c r="AB74" s="122">
        <f t="shared" si="129"/>
        <v>-1.46</v>
      </c>
      <c r="AC74" s="122">
        <f t="shared" si="129"/>
        <v>-1.46</v>
      </c>
      <c r="AD74" s="122">
        <f t="shared" si="129"/>
        <v>-1.46</v>
      </c>
      <c r="AE74" s="122">
        <f t="shared" si="129"/>
        <v>-1.46</v>
      </c>
      <c r="AF74" s="122">
        <f t="shared" si="129"/>
        <v>-1.46</v>
      </c>
      <c r="AG74" s="122">
        <f t="shared" si="129"/>
        <v>-1.46</v>
      </c>
      <c r="AH74" s="122">
        <f t="shared" si="129"/>
        <v>-1.46</v>
      </c>
      <c r="AI74" s="122">
        <f t="shared" si="129"/>
        <v>-1.46</v>
      </c>
      <c r="AJ74" s="122">
        <f t="shared" si="129"/>
        <v>-1.46</v>
      </c>
      <c r="AK74" s="122">
        <f t="shared" si="129"/>
        <v>-1.46</v>
      </c>
      <c r="AL74" s="122">
        <f t="shared" si="129"/>
        <v>-1.46</v>
      </c>
      <c r="AM74" s="122">
        <f t="shared" si="129"/>
        <v>-1.46</v>
      </c>
      <c r="AN74" s="122">
        <f t="shared" si="129"/>
        <v>-1.46</v>
      </c>
      <c r="AO74" s="122">
        <f t="shared" si="129"/>
        <v>-1.46</v>
      </c>
      <c r="AP74" s="122">
        <f t="shared" si="129"/>
        <v>-1.46</v>
      </c>
      <c r="AQ74" s="122">
        <f t="shared" si="129"/>
        <v>-1.46</v>
      </c>
      <c r="AR74" s="122">
        <f t="shared" si="129"/>
        <v>-1.46</v>
      </c>
      <c r="AS74" s="122">
        <f t="shared" si="129"/>
        <v>-1.46</v>
      </c>
      <c r="AT74" s="122">
        <f t="shared" si="129"/>
        <v>-1.46</v>
      </c>
    </row>
    <row r="75" spans="1:47" s="48" customFormat="1" ht="13" customHeight="1" x14ac:dyDescent="0.75">
      <c r="A75" s="32"/>
      <c r="B75" s="32"/>
      <c r="C75" s="57" t="s">
        <v>155</v>
      </c>
      <c r="D75" s="137"/>
      <c r="E75" s="122">
        <f t="shared" ref="E75:AT75" si="130">E35+E55</f>
        <v>119.1</v>
      </c>
      <c r="F75" s="122">
        <f t="shared" si="130"/>
        <v>119.1</v>
      </c>
      <c r="G75" s="122">
        <f t="shared" si="130"/>
        <v>119.1</v>
      </c>
      <c r="H75" s="122">
        <f t="shared" si="130"/>
        <v>119.1</v>
      </c>
      <c r="I75" s="122">
        <f t="shared" si="130"/>
        <v>119.1</v>
      </c>
      <c r="J75" s="122">
        <f t="shared" si="130"/>
        <v>119.1</v>
      </c>
      <c r="K75" s="122">
        <f t="shared" si="130"/>
        <v>119.1</v>
      </c>
      <c r="L75" s="122">
        <f t="shared" si="130"/>
        <v>119.1</v>
      </c>
      <c r="M75" s="122">
        <f t="shared" si="130"/>
        <v>119.1</v>
      </c>
      <c r="N75" s="122">
        <f t="shared" si="130"/>
        <v>119.1</v>
      </c>
      <c r="O75" s="122">
        <f t="shared" si="130"/>
        <v>119.1</v>
      </c>
      <c r="P75" s="122">
        <f t="shared" si="130"/>
        <v>119.1</v>
      </c>
      <c r="Q75" s="122">
        <f t="shared" si="130"/>
        <v>119.1</v>
      </c>
      <c r="R75" s="122">
        <f t="shared" si="130"/>
        <v>119.1</v>
      </c>
      <c r="S75" s="122">
        <f t="shared" si="130"/>
        <v>119.1</v>
      </c>
      <c r="T75" s="122">
        <f t="shared" si="130"/>
        <v>119.1</v>
      </c>
      <c r="U75" s="122">
        <f t="shared" si="130"/>
        <v>119.1</v>
      </c>
      <c r="V75" s="122">
        <f t="shared" si="130"/>
        <v>119.1</v>
      </c>
      <c r="W75" s="122">
        <f t="shared" si="130"/>
        <v>119.1</v>
      </c>
      <c r="X75" s="122">
        <f t="shared" si="130"/>
        <v>119.1</v>
      </c>
      <c r="Y75" s="122">
        <f t="shared" si="130"/>
        <v>119.1</v>
      </c>
      <c r="Z75" s="122">
        <f t="shared" si="130"/>
        <v>119.1</v>
      </c>
      <c r="AA75" s="122">
        <f t="shared" si="130"/>
        <v>119.1</v>
      </c>
      <c r="AB75" s="122">
        <f t="shared" si="130"/>
        <v>119.1</v>
      </c>
      <c r="AC75" s="122">
        <f t="shared" si="130"/>
        <v>119.1</v>
      </c>
      <c r="AD75" s="122">
        <f t="shared" si="130"/>
        <v>119.1</v>
      </c>
      <c r="AE75" s="122">
        <f t="shared" si="130"/>
        <v>119.1</v>
      </c>
      <c r="AF75" s="122">
        <f t="shared" si="130"/>
        <v>119.1</v>
      </c>
      <c r="AG75" s="122">
        <f t="shared" si="130"/>
        <v>119.1</v>
      </c>
      <c r="AH75" s="122">
        <f t="shared" si="130"/>
        <v>119.1</v>
      </c>
      <c r="AI75" s="122">
        <f t="shared" si="130"/>
        <v>119.1</v>
      </c>
      <c r="AJ75" s="122">
        <f t="shared" si="130"/>
        <v>119.1</v>
      </c>
      <c r="AK75" s="122">
        <f t="shared" si="130"/>
        <v>119.1</v>
      </c>
      <c r="AL75" s="122">
        <f t="shared" si="130"/>
        <v>119.1</v>
      </c>
      <c r="AM75" s="122">
        <f t="shared" si="130"/>
        <v>119.1</v>
      </c>
      <c r="AN75" s="122">
        <f t="shared" si="130"/>
        <v>119.1</v>
      </c>
      <c r="AO75" s="122">
        <f t="shared" si="130"/>
        <v>119.1</v>
      </c>
      <c r="AP75" s="122">
        <f t="shared" si="130"/>
        <v>119.1</v>
      </c>
      <c r="AQ75" s="122">
        <f t="shared" si="130"/>
        <v>119.1</v>
      </c>
      <c r="AR75" s="122">
        <f t="shared" si="130"/>
        <v>119.1</v>
      </c>
      <c r="AS75" s="122">
        <f t="shared" si="130"/>
        <v>119.1</v>
      </c>
      <c r="AT75" s="122">
        <f t="shared" si="130"/>
        <v>119.1</v>
      </c>
    </row>
    <row r="76" spans="1:47" s="48" customFormat="1" ht="13" customHeight="1" x14ac:dyDescent="0.75">
      <c r="A76" s="32"/>
      <c r="B76" s="32"/>
      <c r="C76" s="44" t="s">
        <v>139</v>
      </c>
      <c r="D76" s="137"/>
      <c r="E76" s="138">
        <f t="shared" ref="E76:AT76" si="131">SUM(E71:E75)</f>
        <v>4919.3288004400001</v>
      </c>
      <c r="F76" s="138">
        <f t="shared" si="131"/>
        <v>4919.328800440001</v>
      </c>
      <c r="G76" s="138">
        <f t="shared" si="131"/>
        <v>4919.328800440001</v>
      </c>
      <c r="H76" s="138">
        <f t="shared" si="131"/>
        <v>4919.3288004400001</v>
      </c>
      <c r="I76" s="138">
        <f t="shared" si="131"/>
        <v>4919.328800440001</v>
      </c>
      <c r="J76" s="138">
        <f t="shared" si="131"/>
        <v>4919.3288004400001</v>
      </c>
      <c r="K76" s="138">
        <f t="shared" si="131"/>
        <v>4919.3288004400001</v>
      </c>
      <c r="L76" s="138">
        <f t="shared" si="131"/>
        <v>4919.3288004400001</v>
      </c>
      <c r="M76" s="138">
        <f t="shared" si="131"/>
        <v>4919.3288004400001</v>
      </c>
      <c r="N76" s="138">
        <f t="shared" si="131"/>
        <v>4919.3288004400001</v>
      </c>
      <c r="O76" s="138">
        <f t="shared" si="131"/>
        <v>4919.328800440001</v>
      </c>
      <c r="P76" s="138">
        <f t="shared" si="131"/>
        <v>4919.3288004400001</v>
      </c>
      <c r="Q76" s="138">
        <f t="shared" si="131"/>
        <v>4919.3288004400001</v>
      </c>
      <c r="R76" s="138">
        <f t="shared" si="131"/>
        <v>4919.328800440001</v>
      </c>
      <c r="S76" s="138">
        <f t="shared" si="131"/>
        <v>4919.3288004400001</v>
      </c>
      <c r="T76" s="138">
        <f t="shared" si="131"/>
        <v>4919.3288004400001</v>
      </c>
      <c r="U76" s="138">
        <f t="shared" si="131"/>
        <v>4919.3288004400001</v>
      </c>
      <c r="V76" s="138">
        <f t="shared" si="131"/>
        <v>4919.328800440001</v>
      </c>
      <c r="W76" s="138">
        <f t="shared" si="131"/>
        <v>4919.3288004399992</v>
      </c>
      <c r="X76" s="138">
        <f t="shared" si="131"/>
        <v>4919.328800440001</v>
      </c>
      <c r="Y76" s="138">
        <f t="shared" si="131"/>
        <v>4919.328800440001</v>
      </c>
      <c r="Z76" s="138">
        <f t="shared" si="131"/>
        <v>4919.3288004400001</v>
      </c>
      <c r="AA76" s="138">
        <f t="shared" si="131"/>
        <v>4919.328800440001</v>
      </c>
      <c r="AB76" s="138">
        <f t="shared" si="131"/>
        <v>4919.3288004400001</v>
      </c>
      <c r="AC76" s="138">
        <f t="shared" si="131"/>
        <v>4919.3288004400001</v>
      </c>
      <c r="AD76" s="138">
        <f t="shared" si="131"/>
        <v>4919.3288004399992</v>
      </c>
      <c r="AE76" s="138">
        <f t="shared" si="131"/>
        <v>4919.328800440001</v>
      </c>
      <c r="AF76" s="138">
        <f t="shared" si="131"/>
        <v>4919.3288004400001</v>
      </c>
      <c r="AG76" s="138">
        <f t="shared" si="131"/>
        <v>4919.3288004400001</v>
      </c>
      <c r="AH76" s="138">
        <f t="shared" si="131"/>
        <v>4919.3288004400001</v>
      </c>
      <c r="AI76" s="138">
        <f t="shared" si="131"/>
        <v>4919.3288004400001</v>
      </c>
      <c r="AJ76" s="138">
        <f t="shared" si="131"/>
        <v>4919.3288004400001</v>
      </c>
      <c r="AK76" s="138">
        <f t="shared" si="131"/>
        <v>4919.328800440001</v>
      </c>
      <c r="AL76" s="138">
        <f t="shared" si="131"/>
        <v>4919.328800440001</v>
      </c>
      <c r="AM76" s="138">
        <f t="shared" si="131"/>
        <v>4919.3288004400001</v>
      </c>
      <c r="AN76" s="138">
        <f t="shared" si="131"/>
        <v>4919.328800440001</v>
      </c>
      <c r="AO76" s="138">
        <f t="shared" si="131"/>
        <v>4919.328800440001</v>
      </c>
      <c r="AP76" s="138">
        <f t="shared" si="131"/>
        <v>4919.3288004400001</v>
      </c>
      <c r="AQ76" s="138">
        <f t="shared" si="131"/>
        <v>4919.328800440001</v>
      </c>
      <c r="AR76" s="138">
        <f t="shared" si="131"/>
        <v>4919.328800440001</v>
      </c>
      <c r="AS76" s="138">
        <f t="shared" si="131"/>
        <v>4919.328800440001</v>
      </c>
      <c r="AT76" s="138">
        <f t="shared" si="131"/>
        <v>4919.328800440001</v>
      </c>
    </row>
    <row r="77" spans="1:47" s="48" customFormat="1" ht="13" customHeight="1" x14ac:dyDescent="0.75">
      <c r="A77" s="32"/>
      <c r="B77" s="32"/>
      <c r="C77" s="57"/>
      <c r="D77" s="44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</row>
    <row r="78" spans="1:47" s="48" customFormat="1" ht="13" customHeight="1" x14ac:dyDescent="0.75">
      <c r="A78" s="32"/>
      <c r="B78" s="32"/>
      <c r="C78" s="106" t="s">
        <v>239</v>
      </c>
      <c r="D78" s="5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</row>
    <row r="79" spans="1:47" s="48" customFormat="1" ht="13" customHeight="1" x14ac:dyDescent="0.75">
      <c r="A79" s="32"/>
      <c r="B79" s="32"/>
      <c r="C79" s="44" t="s">
        <v>233</v>
      </c>
      <c r="D79" s="57"/>
      <c r="E79" s="140">
        <v>1</v>
      </c>
      <c r="F79" s="140">
        <v>1</v>
      </c>
      <c r="G79" s="140">
        <v>1</v>
      </c>
      <c r="H79" s="140">
        <v>1</v>
      </c>
      <c r="I79" s="140">
        <v>1</v>
      </c>
      <c r="J79" s="140">
        <v>1</v>
      </c>
      <c r="K79" s="140">
        <v>1</v>
      </c>
      <c r="L79" s="140">
        <v>1</v>
      </c>
      <c r="M79" s="140">
        <v>1</v>
      </c>
      <c r="N79" s="140">
        <v>1</v>
      </c>
      <c r="O79" s="140">
        <v>1</v>
      </c>
      <c r="P79" s="140">
        <v>1</v>
      </c>
      <c r="Q79" s="140">
        <v>1</v>
      </c>
      <c r="R79" s="140">
        <v>1</v>
      </c>
      <c r="S79" s="140">
        <v>1</v>
      </c>
      <c r="T79" s="140">
        <v>1</v>
      </c>
      <c r="U79" s="140">
        <v>1</v>
      </c>
      <c r="V79" s="140">
        <v>1</v>
      </c>
      <c r="W79" s="140">
        <v>1</v>
      </c>
      <c r="X79" s="140">
        <v>1</v>
      </c>
      <c r="Y79" s="140">
        <v>1</v>
      </c>
      <c r="Z79" s="140">
        <v>1</v>
      </c>
      <c r="AA79" s="140">
        <v>1</v>
      </c>
      <c r="AB79" s="140">
        <v>1</v>
      </c>
      <c r="AC79" s="140">
        <v>1</v>
      </c>
      <c r="AD79" s="140">
        <v>1</v>
      </c>
      <c r="AE79" s="140">
        <v>1</v>
      </c>
      <c r="AF79" s="140">
        <v>1</v>
      </c>
      <c r="AG79" s="140">
        <v>1</v>
      </c>
      <c r="AH79" s="140">
        <v>1</v>
      </c>
      <c r="AI79" s="140">
        <v>1</v>
      </c>
      <c r="AJ79" s="140">
        <v>1</v>
      </c>
      <c r="AK79" s="140">
        <v>1</v>
      </c>
      <c r="AL79" s="140">
        <v>1</v>
      </c>
      <c r="AM79" s="140">
        <v>1</v>
      </c>
      <c r="AN79" s="140">
        <v>1</v>
      </c>
      <c r="AO79" s="140">
        <v>1</v>
      </c>
      <c r="AP79" s="140">
        <v>1</v>
      </c>
      <c r="AQ79" s="140">
        <v>1</v>
      </c>
      <c r="AR79" s="140">
        <v>1</v>
      </c>
      <c r="AS79" s="140">
        <v>1</v>
      </c>
      <c r="AT79" s="140">
        <v>1</v>
      </c>
    </row>
    <row r="80" spans="1:47" s="48" customFormat="1" ht="13" customHeight="1" x14ac:dyDescent="0.75">
      <c r="A80" s="32"/>
      <c r="B80" s="32"/>
      <c r="C80" s="44"/>
      <c r="D80" s="44"/>
      <c r="E80" s="27"/>
      <c r="F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</row>
    <row r="81" spans="1:46" s="48" customFormat="1" ht="13" customHeight="1" x14ac:dyDescent="0.75">
      <c r="A81" s="32"/>
      <c r="B81" s="32"/>
      <c r="C81" s="106" t="s">
        <v>255</v>
      </c>
      <c r="D81" s="44"/>
      <c r="E81" s="42"/>
      <c r="F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</row>
    <row r="82" spans="1:46" s="48" customFormat="1" ht="13" customHeight="1" x14ac:dyDescent="0.75">
      <c r="A82" s="32"/>
      <c r="B82" s="32"/>
      <c r="C82" s="57" t="s">
        <v>143</v>
      </c>
      <c r="D82" s="137"/>
      <c r="E82" s="122">
        <f>'Dec 2021 TS 10-K BalSht ($M)'!$I$10+'Dec 2021 TS 10-K BalSht ($M)'!$I$15+'Dec 2021 TS 10-K BalSht ($M)'!$I$20-E83</f>
        <v>2951.9209999999998</v>
      </c>
      <c r="F82" s="122">
        <f>'Dec 2021 TS 10-K BalSht ($M)'!$I$10+'Dec 2021 TS 10-K BalSht ($M)'!$I$15+'Dec 2021 TS 10-K BalSht ($M)'!$I$20-F83</f>
        <v>2951.9209999999998</v>
      </c>
      <c r="G82" s="122">
        <f>'Dec 2021 TS 10-K BalSht ($M)'!$I$10+'Dec 2021 TS 10-K BalSht ($M)'!$I$15+'Dec 2021 TS 10-K BalSht ($M)'!$I$20-G83</f>
        <v>2951.9209999999998</v>
      </c>
      <c r="H82" s="122">
        <f>'Dec 2021 TS 10-K BalSht ($M)'!$I$10+'Dec 2021 TS 10-K BalSht ($M)'!$I$15+'Dec 2021 TS 10-K BalSht ($M)'!$I$20-H83</f>
        <v>2951.9209999999998</v>
      </c>
      <c r="I82" s="122">
        <f>'Dec 2021 TS 10-K BalSht ($M)'!$I$10+'Dec 2021 TS 10-K BalSht ($M)'!$I$15+'Dec 2021 TS 10-K BalSht ($M)'!$I$20-I83</f>
        <v>2951.9209999999998</v>
      </c>
      <c r="J82" s="122">
        <f>'Dec 2021 TS 10-K BalSht ($M)'!$I$10+'Dec 2021 TS 10-K BalSht ($M)'!$I$15+'Dec 2021 TS 10-K BalSht ($M)'!$I$20-J83</f>
        <v>2951.9209999999998</v>
      </c>
      <c r="K82" s="122">
        <f>'Dec 2021 TS 10-K BalSht ($M)'!$I$10+'Dec 2021 TS 10-K BalSht ($M)'!$I$15+'Dec 2021 TS 10-K BalSht ($M)'!$I$20-K83</f>
        <v>2951.9209999999998</v>
      </c>
      <c r="L82" s="122">
        <f>'Dec 2021 TS 10-K BalSht ($M)'!$I$10+'Dec 2021 TS 10-K BalSht ($M)'!$I$15+'Dec 2021 TS 10-K BalSht ($M)'!$I$20-L83</f>
        <v>2951.9209999999998</v>
      </c>
      <c r="M82" s="122">
        <f>'Dec 2021 TS 10-K BalSht ($M)'!$I$10+'Dec 2021 TS 10-K BalSht ($M)'!$I$15+'Dec 2021 TS 10-K BalSht ($M)'!$I$20-M83</f>
        <v>2951.9209999999998</v>
      </c>
      <c r="N82" s="122">
        <f>'Dec 2021 TS 10-K BalSht ($M)'!$I$10+'Dec 2021 TS 10-K BalSht ($M)'!$I$15+'Dec 2021 TS 10-K BalSht ($M)'!$I$20-N83</f>
        <v>2951.9209999999998</v>
      </c>
      <c r="O82" s="122">
        <f>'Dec 2021 TS 10-K BalSht ($M)'!$I$10+'Dec 2021 TS 10-K BalSht ($M)'!$I$15+'Dec 2021 TS 10-K BalSht ($M)'!$I$20-O83</f>
        <v>2951.9209999999998</v>
      </c>
      <c r="P82" s="122">
        <f>'Dec 2021 TS 10-K BalSht ($M)'!$I$10+'Dec 2021 TS 10-K BalSht ($M)'!$I$15+'Dec 2021 TS 10-K BalSht ($M)'!$I$20-P83</f>
        <v>2951.9209999999998</v>
      </c>
      <c r="Q82" s="122">
        <f>'Dec 2021 TS 10-K BalSht ($M)'!$I$10+'Dec 2021 TS 10-K BalSht ($M)'!$I$15+'Dec 2021 TS 10-K BalSht ($M)'!$I$20-Q83</f>
        <v>2951.9209999999998</v>
      </c>
      <c r="R82" s="122">
        <f>'Dec 2021 TS 10-K BalSht ($M)'!$I$10+'Dec 2021 TS 10-K BalSht ($M)'!$I$15+'Dec 2021 TS 10-K BalSht ($M)'!$I$20-R83</f>
        <v>2951.9209999999998</v>
      </c>
      <c r="S82" s="122">
        <f>'Dec 2021 TS 10-K BalSht ($M)'!$I$10+'Dec 2021 TS 10-K BalSht ($M)'!$I$15+'Dec 2021 TS 10-K BalSht ($M)'!$I$20-S83</f>
        <v>2951.9209999999998</v>
      </c>
      <c r="T82" s="122">
        <f>'Dec 2021 TS 10-K BalSht ($M)'!$I$10+'Dec 2021 TS 10-K BalSht ($M)'!$I$15+'Dec 2021 TS 10-K BalSht ($M)'!$I$20-T83</f>
        <v>2951.9209999999998</v>
      </c>
      <c r="U82" s="122">
        <f>'Dec 2021 TS 10-K BalSht ($M)'!$I$10+'Dec 2021 TS 10-K BalSht ($M)'!$I$15+'Dec 2021 TS 10-K BalSht ($M)'!$I$20-U83</f>
        <v>2951.9209999999998</v>
      </c>
      <c r="V82" s="122">
        <f>'Dec 2021 TS 10-K BalSht ($M)'!$I$10+'Dec 2021 TS 10-K BalSht ($M)'!$I$15+'Dec 2021 TS 10-K BalSht ($M)'!$I$20-V83</f>
        <v>2951.9209999999998</v>
      </c>
      <c r="W82" s="122">
        <f>'Dec 2021 TS 10-K BalSht ($M)'!$I$10+'Dec 2021 TS 10-K BalSht ($M)'!$I$15+'Dec 2021 TS 10-K BalSht ($M)'!$I$20-W83</f>
        <v>2951.9209999999998</v>
      </c>
      <c r="X82" s="122">
        <f>'Dec 2021 TS 10-K BalSht ($M)'!$I$10+'Dec 2021 TS 10-K BalSht ($M)'!$I$15+'Dec 2021 TS 10-K BalSht ($M)'!$I$20-X83</f>
        <v>2951.9209999999998</v>
      </c>
      <c r="Y82" s="122">
        <f>'Dec 2021 TS 10-K BalSht ($M)'!$I$10+'Dec 2021 TS 10-K BalSht ($M)'!$I$15+'Dec 2021 TS 10-K BalSht ($M)'!$I$20-Y83</f>
        <v>2951.9209999999998</v>
      </c>
      <c r="Z82" s="122">
        <f>'Dec 2021 TS 10-K BalSht ($M)'!$I$10+'Dec 2021 TS 10-K BalSht ($M)'!$I$15+'Dec 2021 TS 10-K BalSht ($M)'!$I$20-Z83</f>
        <v>2951.9209999999998</v>
      </c>
      <c r="AA82" s="122">
        <f>'Dec 2021 TS 10-K BalSht ($M)'!$I$10+'Dec 2021 TS 10-K BalSht ($M)'!$I$15+'Dec 2021 TS 10-K BalSht ($M)'!$I$20-AA83</f>
        <v>2951.9209999999998</v>
      </c>
      <c r="AB82" s="122">
        <f>'Dec 2021 TS 10-K BalSht ($M)'!$I$10+'Dec 2021 TS 10-K BalSht ($M)'!$I$15+'Dec 2021 TS 10-K BalSht ($M)'!$I$20-AB83</f>
        <v>2951.9209999999998</v>
      </c>
      <c r="AC82" s="122">
        <f>'Dec 2021 TS 10-K BalSht ($M)'!$I$10+'Dec 2021 TS 10-K BalSht ($M)'!$I$15+'Dec 2021 TS 10-K BalSht ($M)'!$I$20-AC83</f>
        <v>2951.9209999999998</v>
      </c>
      <c r="AD82" s="122">
        <f>'Dec 2021 TS 10-K BalSht ($M)'!$I$10+'Dec 2021 TS 10-K BalSht ($M)'!$I$15+'Dec 2021 TS 10-K BalSht ($M)'!$I$20-AD83</f>
        <v>2951.9209999999998</v>
      </c>
      <c r="AE82" s="122">
        <f>'Dec 2021 TS 10-K BalSht ($M)'!$I$10+'Dec 2021 TS 10-K BalSht ($M)'!$I$15+'Dec 2021 TS 10-K BalSht ($M)'!$I$20-AE83</f>
        <v>2951.9209999999998</v>
      </c>
      <c r="AF82" s="122">
        <f>'Dec 2021 TS 10-K BalSht ($M)'!$I$10+'Dec 2021 TS 10-K BalSht ($M)'!$I$15+'Dec 2021 TS 10-K BalSht ($M)'!$I$20-AF83</f>
        <v>2951.9209999999998</v>
      </c>
      <c r="AG82" s="122">
        <f>'Dec 2021 TS 10-K BalSht ($M)'!$I$10+'Dec 2021 TS 10-K BalSht ($M)'!$I$15+'Dec 2021 TS 10-K BalSht ($M)'!$I$20-AG83</f>
        <v>2951.9209999999998</v>
      </c>
      <c r="AH82" s="122">
        <f>'Dec 2021 TS 10-K BalSht ($M)'!$I$10+'Dec 2021 TS 10-K BalSht ($M)'!$I$15+'Dec 2021 TS 10-K BalSht ($M)'!$I$20-AH83</f>
        <v>2951.9209999999998</v>
      </c>
      <c r="AI82" s="122">
        <f>'Dec 2021 TS 10-K BalSht ($M)'!$I$10+'Dec 2021 TS 10-K BalSht ($M)'!$I$15+'Dec 2021 TS 10-K BalSht ($M)'!$I$20-AI83</f>
        <v>2951.9209999999998</v>
      </c>
      <c r="AJ82" s="122">
        <f>'Dec 2021 TS 10-K BalSht ($M)'!$I$10+'Dec 2021 TS 10-K BalSht ($M)'!$I$15+'Dec 2021 TS 10-K BalSht ($M)'!$I$20-AJ83</f>
        <v>2951.9209999999998</v>
      </c>
      <c r="AK82" s="122">
        <f>'Dec 2021 TS 10-K BalSht ($M)'!$I$10+'Dec 2021 TS 10-K BalSht ($M)'!$I$15+'Dec 2021 TS 10-K BalSht ($M)'!$I$20-AK83</f>
        <v>2951.9209999999998</v>
      </c>
      <c r="AL82" s="122">
        <f>'Dec 2021 TS 10-K BalSht ($M)'!$I$10+'Dec 2021 TS 10-K BalSht ($M)'!$I$15+'Dec 2021 TS 10-K BalSht ($M)'!$I$20-AL83</f>
        <v>2951.9209999999998</v>
      </c>
      <c r="AM82" s="122">
        <f>'Dec 2021 TS 10-K BalSht ($M)'!$I$10+'Dec 2021 TS 10-K BalSht ($M)'!$I$15+'Dec 2021 TS 10-K BalSht ($M)'!$I$20-AM83</f>
        <v>2951.9209999999998</v>
      </c>
      <c r="AN82" s="122">
        <f>'Dec 2021 TS 10-K BalSht ($M)'!$I$10+'Dec 2021 TS 10-K BalSht ($M)'!$I$15+'Dec 2021 TS 10-K BalSht ($M)'!$I$20-AN83</f>
        <v>2951.9209999999998</v>
      </c>
      <c r="AO82" s="122">
        <f>'Dec 2021 TS 10-K BalSht ($M)'!$I$10+'Dec 2021 TS 10-K BalSht ($M)'!$I$15+'Dec 2021 TS 10-K BalSht ($M)'!$I$20-AO83</f>
        <v>2951.9209999999998</v>
      </c>
      <c r="AP82" s="122">
        <f>'Dec 2021 TS 10-K BalSht ($M)'!$I$10+'Dec 2021 TS 10-K BalSht ($M)'!$I$15+'Dec 2021 TS 10-K BalSht ($M)'!$I$20-AP83</f>
        <v>2951.9209999999998</v>
      </c>
      <c r="AQ82" s="122">
        <f>'Dec 2021 TS 10-K BalSht ($M)'!$I$10+'Dec 2021 TS 10-K BalSht ($M)'!$I$15+'Dec 2021 TS 10-K BalSht ($M)'!$I$20-AQ83</f>
        <v>2951.9209999999998</v>
      </c>
      <c r="AR82" s="122">
        <f>'Dec 2021 TS 10-K BalSht ($M)'!$I$10+'Dec 2021 TS 10-K BalSht ($M)'!$I$15+'Dec 2021 TS 10-K BalSht ($M)'!$I$20-AR83</f>
        <v>2951.9209999999998</v>
      </c>
      <c r="AS82" s="122">
        <f>'Dec 2021 TS 10-K BalSht ($M)'!$I$10+'Dec 2021 TS 10-K BalSht ($M)'!$I$15+'Dec 2021 TS 10-K BalSht ($M)'!$I$20-AS83</f>
        <v>2951.9209999999998</v>
      </c>
      <c r="AT82" s="122">
        <f>'Dec 2021 TS 10-K BalSht ($M)'!$I$10+'Dec 2021 TS 10-K BalSht ($M)'!$I$15+'Dec 2021 TS 10-K BalSht ($M)'!$I$20-AT83</f>
        <v>2951.9209999999998</v>
      </c>
    </row>
    <row r="83" spans="1:46" s="48" customFormat="1" ht="13" customHeight="1" x14ac:dyDescent="0.75">
      <c r="A83" s="32"/>
      <c r="B83" s="32"/>
      <c r="C83" s="57" t="s">
        <v>144</v>
      </c>
      <c r="D83" s="137"/>
      <c r="E83" s="122">
        <f>'Dec 2021 TS 10-K BalSht ($M)'!$L$62</f>
        <v>292.98500000000001</v>
      </c>
      <c r="F83" s="122">
        <f>'Dec 2021 TS 10-K BalSht ($M)'!$L$62</f>
        <v>292.98500000000001</v>
      </c>
      <c r="G83" s="122">
        <f>'Dec 2021 TS 10-K BalSht ($M)'!$L$62</f>
        <v>292.98500000000001</v>
      </c>
      <c r="H83" s="122">
        <f>'Dec 2021 TS 10-K BalSht ($M)'!$L$62</f>
        <v>292.98500000000001</v>
      </c>
      <c r="I83" s="122">
        <f>'Dec 2021 TS 10-K BalSht ($M)'!$L$62</f>
        <v>292.98500000000001</v>
      </c>
      <c r="J83" s="122">
        <f>'Dec 2021 TS 10-K BalSht ($M)'!$L$62</f>
        <v>292.98500000000001</v>
      </c>
      <c r="K83" s="122">
        <f>'Dec 2021 TS 10-K BalSht ($M)'!$L$62</f>
        <v>292.98500000000001</v>
      </c>
      <c r="L83" s="122">
        <f>'Dec 2021 TS 10-K BalSht ($M)'!$L$62</f>
        <v>292.98500000000001</v>
      </c>
      <c r="M83" s="122">
        <f>'Dec 2021 TS 10-K BalSht ($M)'!$L$62</f>
        <v>292.98500000000001</v>
      </c>
      <c r="N83" s="122">
        <f>'Dec 2021 TS 10-K BalSht ($M)'!$L$62</f>
        <v>292.98500000000001</v>
      </c>
      <c r="O83" s="122">
        <f>'Dec 2021 TS 10-K BalSht ($M)'!$L$62</f>
        <v>292.98500000000001</v>
      </c>
      <c r="P83" s="122">
        <f>'Dec 2021 TS 10-K BalSht ($M)'!$L$62</f>
        <v>292.98500000000001</v>
      </c>
      <c r="Q83" s="122">
        <f>'Dec 2021 TS 10-K BalSht ($M)'!$L$62</f>
        <v>292.98500000000001</v>
      </c>
      <c r="R83" s="122">
        <f>'Dec 2021 TS 10-K BalSht ($M)'!$L$62</f>
        <v>292.98500000000001</v>
      </c>
      <c r="S83" s="122">
        <f>'Dec 2021 TS 10-K BalSht ($M)'!$L$62</f>
        <v>292.98500000000001</v>
      </c>
      <c r="T83" s="122">
        <f>'Dec 2021 TS 10-K BalSht ($M)'!$L$62</f>
        <v>292.98500000000001</v>
      </c>
      <c r="U83" s="122">
        <f>'Dec 2021 TS 10-K BalSht ($M)'!$L$62</f>
        <v>292.98500000000001</v>
      </c>
      <c r="V83" s="122">
        <f>'Dec 2021 TS 10-K BalSht ($M)'!$L$62</f>
        <v>292.98500000000001</v>
      </c>
      <c r="W83" s="122">
        <f>'Dec 2021 TS 10-K BalSht ($M)'!$L$62</f>
        <v>292.98500000000001</v>
      </c>
      <c r="X83" s="122">
        <f>'Dec 2021 TS 10-K BalSht ($M)'!$L$62</f>
        <v>292.98500000000001</v>
      </c>
      <c r="Y83" s="122">
        <f>'Dec 2021 TS 10-K BalSht ($M)'!$L$62</f>
        <v>292.98500000000001</v>
      </c>
      <c r="Z83" s="122">
        <f>'Dec 2021 TS 10-K BalSht ($M)'!$L$62</f>
        <v>292.98500000000001</v>
      </c>
      <c r="AA83" s="122">
        <f>'Dec 2021 TS 10-K BalSht ($M)'!$L$62</f>
        <v>292.98500000000001</v>
      </c>
      <c r="AB83" s="122">
        <f>'Dec 2021 TS 10-K BalSht ($M)'!$L$62</f>
        <v>292.98500000000001</v>
      </c>
      <c r="AC83" s="122">
        <f>'Dec 2021 TS 10-K BalSht ($M)'!$L$62</f>
        <v>292.98500000000001</v>
      </c>
      <c r="AD83" s="122">
        <f>'Dec 2021 TS 10-K BalSht ($M)'!$L$62</f>
        <v>292.98500000000001</v>
      </c>
      <c r="AE83" s="122">
        <f>'Dec 2021 TS 10-K BalSht ($M)'!$L$62</f>
        <v>292.98500000000001</v>
      </c>
      <c r="AF83" s="122">
        <f>'Dec 2021 TS 10-K BalSht ($M)'!$L$62</f>
        <v>292.98500000000001</v>
      </c>
      <c r="AG83" s="122">
        <f>'Dec 2021 TS 10-K BalSht ($M)'!$L$62</f>
        <v>292.98500000000001</v>
      </c>
      <c r="AH83" s="122">
        <f>'Dec 2021 TS 10-K BalSht ($M)'!$L$62</f>
        <v>292.98500000000001</v>
      </c>
      <c r="AI83" s="122">
        <f>'Dec 2021 TS 10-K BalSht ($M)'!$L$62</f>
        <v>292.98500000000001</v>
      </c>
      <c r="AJ83" s="122">
        <f>'Dec 2021 TS 10-K BalSht ($M)'!$L$62</f>
        <v>292.98500000000001</v>
      </c>
      <c r="AK83" s="122">
        <f>'Dec 2021 TS 10-K BalSht ($M)'!$L$62</f>
        <v>292.98500000000001</v>
      </c>
      <c r="AL83" s="122">
        <f>'Dec 2021 TS 10-K BalSht ($M)'!$L$62</f>
        <v>292.98500000000001</v>
      </c>
      <c r="AM83" s="122">
        <f>'Dec 2021 TS 10-K BalSht ($M)'!$L$62</f>
        <v>292.98500000000001</v>
      </c>
      <c r="AN83" s="122">
        <f>'Dec 2021 TS 10-K BalSht ($M)'!$L$62</f>
        <v>292.98500000000001</v>
      </c>
      <c r="AO83" s="122">
        <f>'Dec 2021 TS 10-K BalSht ($M)'!$L$62</f>
        <v>292.98500000000001</v>
      </c>
      <c r="AP83" s="122">
        <f>'Dec 2021 TS 10-K BalSht ($M)'!$L$62</f>
        <v>292.98500000000001</v>
      </c>
      <c r="AQ83" s="122">
        <f>'Dec 2021 TS 10-K BalSht ($M)'!$L$62</f>
        <v>292.98500000000001</v>
      </c>
      <c r="AR83" s="122">
        <f>'Dec 2021 TS 10-K BalSht ($M)'!$L$62</f>
        <v>292.98500000000001</v>
      </c>
      <c r="AS83" s="122">
        <f>'Dec 2021 TS 10-K BalSht ($M)'!$L$62</f>
        <v>292.98500000000001</v>
      </c>
      <c r="AT83" s="122">
        <f>'Dec 2021 TS 10-K BalSht ($M)'!$L$62</f>
        <v>292.98500000000001</v>
      </c>
    </row>
    <row r="84" spans="1:46" s="48" customFormat="1" ht="13" customHeight="1" x14ac:dyDescent="0.75">
      <c r="A84" s="32"/>
      <c r="B84" s="32"/>
      <c r="C84" s="57" t="s">
        <v>272</v>
      </c>
      <c r="D84" s="137"/>
      <c r="E84" s="122">
        <f>E$26</f>
        <v>0</v>
      </c>
      <c r="F84" s="122">
        <f>F$26</f>
        <v>-11.974261014078241</v>
      </c>
      <c r="G84" s="122">
        <f t="shared" ref="G84:AT84" si="132">G$26</f>
        <v>-22.526210142567571</v>
      </c>
      <c r="H84" s="122">
        <f t="shared" si="132"/>
        <v>-39.623997462320169</v>
      </c>
      <c r="I84" s="122">
        <f t="shared" si="132"/>
        <v>-41.077382155217336</v>
      </c>
      <c r="J84" s="122">
        <f t="shared" si="132"/>
        <v>-47.960211788796698</v>
      </c>
      <c r="K84" s="122">
        <f t="shared" si="132"/>
        <v>-81.037920008705854</v>
      </c>
      <c r="L84" s="122">
        <f t="shared" si="132"/>
        <v>-135.41938314869583</v>
      </c>
      <c r="M84" s="122">
        <f t="shared" si="132"/>
        <v>-138.05737628862528</v>
      </c>
      <c r="N84" s="122">
        <f t="shared" si="132"/>
        <v>-149.74624142544411</v>
      </c>
      <c r="O84" s="122">
        <f t="shared" si="132"/>
        <v>-225.26656924463532</v>
      </c>
      <c r="P84" s="122">
        <f t="shared" si="132"/>
        <v>-251.17130010057514</v>
      </c>
      <c r="Q84" s="122">
        <f t="shared" si="132"/>
        <v>-268.32576939846643</v>
      </c>
      <c r="R84" s="122">
        <f t="shared" si="132"/>
        <v>-294.40486842719571</v>
      </c>
      <c r="S84" s="122">
        <f t="shared" si="132"/>
        <v>-314.02321742767117</v>
      </c>
      <c r="T84" s="122">
        <f t="shared" si="132"/>
        <v>-399.25151909984396</v>
      </c>
      <c r="U84" s="122">
        <f t="shared" si="132"/>
        <v>-380.71672909984397</v>
      </c>
      <c r="V84" s="122">
        <f t="shared" si="132"/>
        <v>-386.07143376325701</v>
      </c>
      <c r="W84" s="122">
        <f t="shared" si="132"/>
        <v>-408.07122621175279</v>
      </c>
      <c r="X84" s="122">
        <f t="shared" si="132"/>
        <v>-434.46969874212328</v>
      </c>
      <c r="Y84" s="122">
        <f t="shared" si="132"/>
        <v>-508.04252360646348</v>
      </c>
      <c r="Z84" s="122">
        <f t="shared" si="132"/>
        <v>-514.47953311404717</v>
      </c>
      <c r="AA84" s="122">
        <f t="shared" si="132"/>
        <v>-517.28951615707797</v>
      </c>
      <c r="AB84" s="122">
        <f t="shared" si="132"/>
        <v>-510.54644415707799</v>
      </c>
      <c r="AC84" s="122">
        <f t="shared" si="132"/>
        <v>-524.11487340184431</v>
      </c>
      <c r="AD84" s="122">
        <f t="shared" si="132"/>
        <v>-515.75413940184433</v>
      </c>
      <c r="AE84" s="122">
        <f t="shared" si="132"/>
        <v>-612.78328990942691</v>
      </c>
      <c r="AF84" s="122">
        <f t="shared" si="132"/>
        <v>-618.94151700398254</v>
      </c>
      <c r="AG84" s="122">
        <f t="shared" si="132"/>
        <v>-656.59296001354949</v>
      </c>
      <c r="AH84" s="122">
        <f t="shared" si="132"/>
        <v>-677.63761592406536</v>
      </c>
      <c r="AI84" s="122">
        <f t="shared" si="132"/>
        <v>-695.92648990921134</v>
      </c>
      <c r="AJ84" s="122">
        <f t="shared" si="132"/>
        <v>-706.57239709224154</v>
      </c>
      <c r="AK84" s="122">
        <f t="shared" si="132"/>
        <v>-711.33569403478009</v>
      </c>
      <c r="AL84" s="122">
        <f t="shared" si="132"/>
        <v>-724.12409182649083</v>
      </c>
      <c r="AM84" s="122">
        <f t="shared" si="132"/>
        <v>-743.35593099799598</v>
      </c>
      <c r="AN84" s="122">
        <f t="shared" si="132"/>
        <v>-772.28250303528307</v>
      </c>
      <c r="AO84" s="122">
        <f t="shared" si="132"/>
        <v>-787.70573192264328</v>
      </c>
      <c r="AP84" s="122">
        <f t="shared" si="132"/>
        <v>-934.10840785763014</v>
      </c>
      <c r="AQ84" s="122">
        <f t="shared" si="132"/>
        <v>-929.54620217688876</v>
      </c>
      <c r="AR84" s="122">
        <f t="shared" si="132"/>
        <v>-940.18681976009543</v>
      </c>
      <c r="AS84" s="122">
        <f t="shared" si="132"/>
        <v>-991.044852925898</v>
      </c>
      <c r="AT84" s="122">
        <f t="shared" si="132"/>
        <v>-1004.6120438302405</v>
      </c>
    </row>
    <row r="85" spans="1:46" s="48" customFormat="1" ht="13" customHeight="1" x14ac:dyDescent="0.75">
      <c r="A85" s="32"/>
      <c r="B85" s="32"/>
      <c r="C85" s="44" t="s">
        <v>63</v>
      </c>
      <c r="D85" s="137"/>
      <c r="E85" s="123">
        <f>SUM(E82:E84)</f>
        <v>3244.9059999999999</v>
      </c>
      <c r="F85" s="123">
        <f t="shared" ref="F85:AT85" si="133">SUM(F82:F84)</f>
        <v>3232.9317389859216</v>
      </c>
      <c r="G85" s="123">
        <f t="shared" si="133"/>
        <v>3222.3797898574326</v>
      </c>
      <c r="H85" s="123">
        <f t="shared" si="133"/>
        <v>3205.28200253768</v>
      </c>
      <c r="I85" s="123">
        <f t="shared" si="133"/>
        <v>3203.8286178447825</v>
      </c>
      <c r="J85" s="123">
        <f t="shared" si="133"/>
        <v>3196.9457882112033</v>
      </c>
      <c r="K85" s="123">
        <f t="shared" si="133"/>
        <v>3163.8680799912941</v>
      </c>
      <c r="L85" s="123">
        <f t="shared" si="133"/>
        <v>3109.486616851304</v>
      </c>
      <c r="M85" s="123">
        <f t="shared" si="133"/>
        <v>3106.8486237113748</v>
      </c>
      <c r="N85" s="123">
        <f t="shared" si="133"/>
        <v>3095.1597585745558</v>
      </c>
      <c r="O85" s="123">
        <f t="shared" si="133"/>
        <v>3019.6394307553646</v>
      </c>
      <c r="P85" s="123">
        <f t="shared" si="133"/>
        <v>2993.7346998994249</v>
      </c>
      <c r="Q85" s="123">
        <f t="shared" si="133"/>
        <v>2976.5802306015335</v>
      </c>
      <c r="R85" s="123">
        <f t="shared" si="133"/>
        <v>2950.5011315728043</v>
      </c>
      <c r="S85" s="123">
        <f t="shared" si="133"/>
        <v>2930.8827825723288</v>
      </c>
      <c r="T85" s="123">
        <f t="shared" si="133"/>
        <v>2845.6544809001562</v>
      </c>
      <c r="U85" s="123">
        <f t="shared" si="133"/>
        <v>2864.1892709001559</v>
      </c>
      <c r="V85" s="123">
        <f t="shared" si="133"/>
        <v>2858.8345662367428</v>
      </c>
      <c r="W85" s="123">
        <f t="shared" si="133"/>
        <v>2836.8347737882473</v>
      </c>
      <c r="X85" s="123">
        <f t="shared" si="133"/>
        <v>2810.4363012578765</v>
      </c>
      <c r="Y85" s="123">
        <f t="shared" si="133"/>
        <v>2736.8634763935365</v>
      </c>
      <c r="Z85" s="123">
        <f t="shared" si="133"/>
        <v>2730.4264668859528</v>
      </c>
      <c r="AA85" s="123">
        <f t="shared" si="133"/>
        <v>2727.6164838429222</v>
      </c>
      <c r="AB85" s="123">
        <f t="shared" si="133"/>
        <v>2734.359555842922</v>
      </c>
      <c r="AC85" s="123">
        <f t="shared" si="133"/>
        <v>2720.7911265981556</v>
      </c>
      <c r="AD85" s="123">
        <f t="shared" si="133"/>
        <v>2729.1518605981555</v>
      </c>
      <c r="AE85" s="123">
        <f t="shared" si="133"/>
        <v>2632.122710090573</v>
      </c>
      <c r="AF85" s="123">
        <f t="shared" si="133"/>
        <v>2625.9644829960175</v>
      </c>
      <c r="AG85" s="123">
        <f t="shared" si="133"/>
        <v>2588.3130399864503</v>
      </c>
      <c r="AH85" s="123">
        <f t="shared" si="133"/>
        <v>2567.2683840759346</v>
      </c>
      <c r="AI85" s="123">
        <f t="shared" si="133"/>
        <v>2548.9795100907886</v>
      </c>
      <c r="AJ85" s="123">
        <f t="shared" si="133"/>
        <v>2538.3336029077582</v>
      </c>
      <c r="AK85" s="123">
        <f t="shared" si="133"/>
        <v>2533.5703059652196</v>
      </c>
      <c r="AL85" s="123">
        <f t="shared" si="133"/>
        <v>2520.7819081735092</v>
      </c>
      <c r="AM85" s="123">
        <f t="shared" si="133"/>
        <v>2501.550069002004</v>
      </c>
      <c r="AN85" s="123">
        <f t="shared" si="133"/>
        <v>2472.6234969647167</v>
      </c>
      <c r="AO85" s="123">
        <f t="shared" si="133"/>
        <v>2457.2002680773567</v>
      </c>
      <c r="AP85" s="123">
        <f t="shared" si="133"/>
        <v>2310.7975921423699</v>
      </c>
      <c r="AQ85" s="123">
        <f t="shared" si="133"/>
        <v>2315.359797823111</v>
      </c>
      <c r="AR85" s="123">
        <f t="shared" si="133"/>
        <v>2304.7191802399047</v>
      </c>
      <c r="AS85" s="123">
        <f t="shared" si="133"/>
        <v>2253.8611470741021</v>
      </c>
      <c r="AT85" s="123">
        <f t="shared" si="133"/>
        <v>2240.2939561697594</v>
      </c>
    </row>
    <row r="86" spans="1:46" s="48" customFormat="1" ht="13" customHeight="1" x14ac:dyDescent="0.75">
      <c r="A86" s="32"/>
      <c r="B86" s="32"/>
      <c r="C86" s="57" t="s">
        <v>123</v>
      </c>
      <c r="D86" s="137"/>
      <c r="E86" s="122">
        <f>'A5 Other Liab'!$N$35</f>
        <v>174.08100000000002</v>
      </c>
      <c r="F86" s="122">
        <f>'A5 Other Liab'!$N$35</f>
        <v>174.08100000000002</v>
      </c>
      <c r="G86" s="122">
        <f>'A5 Other Liab'!$N$35</f>
        <v>174.08100000000002</v>
      </c>
      <c r="H86" s="122">
        <f>'A5 Other Liab'!$N$35</f>
        <v>174.08100000000002</v>
      </c>
      <c r="I86" s="122">
        <f>'A5 Other Liab'!$N$35</f>
        <v>174.08100000000002</v>
      </c>
      <c r="J86" s="122">
        <f>'A5 Other Liab'!$N$35</f>
        <v>174.08100000000002</v>
      </c>
      <c r="K86" s="122">
        <f>'A5 Other Liab'!$N$35</f>
        <v>174.08100000000002</v>
      </c>
      <c r="L86" s="122">
        <f>'A5 Other Liab'!$N$35</f>
        <v>174.08100000000002</v>
      </c>
      <c r="M86" s="122">
        <f>'A5 Other Liab'!$N$35</f>
        <v>174.08100000000002</v>
      </c>
      <c r="N86" s="122">
        <f>'A5 Other Liab'!$N$35</f>
        <v>174.08100000000002</v>
      </c>
      <c r="O86" s="122">
        <f>'A5 Other Liab'!$N$35</f>
        <v>174.08100000000002</v>
      </c>
      <c r="P86" s="122">
        <f>'A5 Other Liab'!$N$35</f>
        <v>174.08100000000002</v>
      </c>
      <c r="Q86" s="122">
        <f>'A5 Other Liab'!$N$35</f>
        <v>174.08100000000002</v>
      </c>
      <c r="R86" s="122">
        <f>'A5 Other Liab'!$N$35</f>
        <v>174.08100000000002</v>
      </c>
      <c r="S86" s="122">
        <f>'A5 Other Liab'!$N$35</f>
        <v>174.08100000000002</v>
      </c>
      <c r="T86" s="122">
        <f>'A5 Other Liab'!$N$35</f>
        <v>174.08100000000002</v>
      </c>
      <c r="U86" s="122">
        <f>'A5 Other Liab'!$N$35</f>
        <v>174.08100000000002</v>
      </c>
      <c r="V86" s="122">
        <f>'A5 Other Liab'!$N$35</f>
        <v>174.08100000000002</v>
      </c>
      <c r="W86" s="122">
        <f>'A5 Other Liab'!$N$35</f>
        <v>174.08100000000002</v>
      </c>
      <c r="X86" s="122">
        <f>'A5 Other Liab'!$N$35</f>
        <v>174.08100000000002</v>
      </c>
      <c r="Y86" s="122">
        <f>'A5 Other Liab'!$N$35</f>
        <v>174.08100000000002</v>
      </c>
      <c r="Z86" s="122">
        <f>'A5 Other Liab'!$N$35</f>
        <v>174.08100000000002</v>
      </c>
      <c r="AA86" s="122">
        <f>'A5 Other Liab'!$N$35</f>
        <v>174.08100000000002</v>
      </c>
      <c r="AB86" s="122">
        <f>'A5 Other Liab'!$N$35</f>
        <v>174.08100000000002</v>
      </c>
      <c r="AC86" s="122">
        <f>'A5 Other Liab'!$N$35</f>
        <v>174.08100000000002</v>
      </c>
      <c r="AD86" s="122">
        <f>'A5 Other Liab'!$N$35</f>
        <v>174.08100000000002</v>
      </c>
      <c r="AE86" s="122">
        <f>'A5 Other Liab'!$N$35</f>
        <v>174.08100000000002</v>
      </c>
      <c r="AF86" s="122">
        <f>'A5 Other Liab'!$N$35</f>
        <v>174.08100000000002</v>
      </c>
      <c r="AG86" s="122">
        <f>'A5 Other Liab'!$N$35</f>
        <v>174.08100000000002</v>
      </c>
      <c r="AH86" s="122">
        <f>'A5 Other Liab'!$N$35</f>
        <v>174.08100000000002</v>
      </c>
      <c r="AI86" s="122">
        <f>'A5 Other Liab'!$N$35</f>
        <v>174.08100000000002</v>
      </c>
      <c r="AJ86" s="122">
        <f>'A5 Other Liab'!$N$35</f>
        <v>174.08100000000002</v>
      </c>
      <c r="AK86" s="122">
        <f>'A5 Other Liab'!$N$35</f>
        <v>174.08100000000002</v>
      </c>
      <c r="AL86" s="122">
        <f>'A5 Other Liab'!$N$35</f>
        <v>174.08100000000002</v>
      </c>
      <c r="AM86" s="122">
        <f>'A5 Other Liab'!$N$35</f>
        <v>174.08100000000002</v>
      </c>
      <c r="AN86" s="122">
        <f>'A5 Other Liab'!$N$35</f>
        <v>174.08100000000002</v>
      </c>
      <c r="AO86" s="122">
        <f>'A5 Other Liab'!$N$35</f>
        <v>174.08100000000002</v>
      </c>
      <c r="AP86" s="122">
        <f>'A5 Other Liab'!$N$35</f>
        <v>174.08100000000002</v>
      </c>
      <c r="AQ86" s="122">
        <f>'A5 Other Liab'!$N$35</f>
        <v>174.08100000000002</v>
      </c>
      <c r="AR86" s="122">
        <f>'A5 Other Liab'!$N$35</f>
        <v>174.08100000000002</v>
      </c>
      <c r="AS86" s="122">
        <f>'A5 Other Liab'!$N$35</f>
        <v>174.08100000000002</v>
      </c>
      <c r="AT86" s="122">
        <f>'A5 Other Liab'!$N$35</f>
        <v>174.08100000000002</v>
      </c>
    </row>
    <row r="87" spans="1:46" s="48" customFormat="1" ht="13" customHeight="1" x14ac:dyDescent="0.75">
      <c r="A87" s="32"/>
      <c r="B87" s="32"/>
      <c r="C87" s="44" t="s">
        <v>145</v>
      </c>
      <c r="D87" s="137"/>
      <c r="E87" s="123">
        <f>SUM(E85:E86)</f>
        <v>3418.9870000000001</v>
      </c>
      <c r="F87" s="123">
        <f t="shared" ref="F87:AT87" si="134">SUM(F85:F86)</f>
        <v>3407.0127389859217</v>
      </c>
      <c r="G87" s="123">
        <f t="shared" si="134"/>
        <v>3396.4607898574327</v>
      </c>
      <c r="H87" s="123">
        <f t="shared" si="134"/>
        <v>3379.3630025376801</v>
      </c>
      <c r="I87" s="123">
        <f t="shared" si="134"/>
        <v>3377.9096178447826</v>
      </c>
      <c r="J87" s="123">
        <f t="shared" si="134"/>
        <v>3371.0267882112034</v>
      </c>
      <c r="K87" s="123">
        <f t="shared" si="134"/>
        <v>3337.9490799912942</v>
      </c>
      <c r="L87" s="123">
        <f t="shared" si="134"/>
        <v>3283.5676168513041</v>
      </c>
      <c r="M87" s="123">
        <f t="shared" si="134"/>
        <v>3280.9296237113749</v>
      </c>
      <c r="N87" s="123">
        <f t="shared" si="134"/>
        <v>3269.2407585745559</v>
      </c>
      <c r="O87" s="123">
        <f t="shared" si="134"/>
        <v>3193.7204307553648</v>
      </c>
      <c r="P87" s="123">
        <f t="shared" si="134"/>
        <v>3167.815699899425</v>
      </c>
      <c r="Q87" s="123">
        <f t="shared" si="134"/>
        <v>3150.6612306015336</v>
      </c>
      <c r="R87" s="123">
        <f t="shared" si="134"/>
        <v>3124.5821315728044</v>
      </c>
      <c r="S87" s="123">
        <f t="shared" si="134"/>
        <v>3104.9637825723289</v>
      </c>
      <c r="T87" s="123">
        <f t="shared" si="134"/>
        <v>3019.7354809001563</v>
      </c>
      <c r="U87" s="123">
        <f t="shared" si="134"/>
        <v>3038.270270900156</v>
      </c>
      <c r="V87" s="123">
        <f t="shared" si="134"/>
        <v>3032.915566236743</v>
      </c>
      <c r="W87" s="123">
        <f t="shared" si="134"/>
        <v>3010.9157737882474</v>
      </c>
      <c r="X87" s="123">
        <f t="shared" si="134"/>
        <v>2984.5173012578766</v>
      </c>
      <c r="Y87" s="123">
        <f t="shared" si="134"/>
        <v>2910.9444763935367</v>
      </c>
      <c r="Z87" s="123">
        <f t="shared" si="134"/>
        <v>2904.5074668859529</v>
      </c>
      <c r="AA87" s="123">
        <f t="shared" si="134"/>
        <v>2901.6974838429223</v>
      </c>
      <c r="AB87" s="123">
        <f t="shared" si="134"/>
        <v>2908.4405558429221</v>
      </c>
      <c r="AC87" s="123">
        <f t="shared" si="134"/>
        <v>2894.8721265981558</v>
      </c>
      <c r="AD87" s="123">
        <f t="shared" si="134"/>
        <v>2903.2328605981556</v>
      </c>
      <c r="AE87" s="123">
        <f t="shared" si="134"/>
        <v>2806.2037100905732</v>
      </c>
      <c r="AF87" s="123">
        <f t="shared" si="134"/>
        <v>2800.0454829960177</v>
      </c>
      <c r="AG87" s="123">
        <f t="shared" si="134"/>
        <v>2762.3940399864505</v>
      </c>
      <c r="AH87" s="123">
        <f t="shared" si="134"/>
        <v>2741.3493840759347</v>
      </c>
      <c r="AI87" s="123">
        <f t="shared" si="134"/>
        <v>2723.0605100907887</v>
      </c>
      <c r="AJ87" s="123">
        <f t="shared" si="134"/>
        <v>2712.4146029077583</v>
      </c>
      <c r="AK87" s="123">
        <f t="shared" si="134"/>
        <v>2707.6513059652198</v>
      </c>
      <c r="AL87" s="123">
        <f t="shared" si="134"/>
        <v>2694.8629081735094</v>
      </c>
      <c r="AM87" s="123">
        <f t="shared" si="134"/>
        <v>2675.6310690020041</v>
      </c>
      <c r="AN87" s="123">
        <f t="shared" si="134"/>
        <v>2646.7044969647168</v>
      </c>
      <c r="AO87" s="123">
        <f t="shared" si="134"/>
        <v>2631.2812680773568</v>
      </c>
      <c r="AP87" s="123">
        <f t="shared" si="134"/>
        <v>2484.8785921423701</v>
      </c>
      <c r="AQ87" s="123">
        <f t="shared" si="134"/>
        <v>2489.4407978231111</v>
      </c>
      <c r="AR87" s="123">
        <f t="shared" si="134"/>
        <v>2478.8001802399049</v>
      </c>
      <c r="AS87" s="123">
        <f t="shared" si="134"/>
        <v>2427.9421470741022</v>
      </c>
      <c r="AT87" s="123">
        <f t="shared" si="134"/>
        <v>2414.3749561697596</v>
      </c>
    </row>
    <row r="88" spans="1:46" s="48" customFormat="1" ht="13" customHeight="1" x14ac:dyDescent="0.75">
      <c r="A88" s="32"/>
      <c r="B88" s="32"/>
      <c r="C88" s="57" t="s">
        <v>271</v>
      </c>
      <c r="D88" s="137"/>
      <c r="E88" s="122">
        <f>-'Dec 2021 TS 10-K BalSht ($M)'!$P$38</f>
        <v>-143.203</v>
      </c>
      <c r="F88" s="122">
        <f>-'Dec 2021 TS 10-K BalSht ($M)'!$P$38</f>
        <v>-143.203</v>
      </c>
      <c r="G88" s="122">
        <f>-'Dec 2021 TS 10-K BalSht ($M)'!$P$38</f>
        <v>-143.203</v>
      </c>
      <c r="H88" s="122">
        <f>-'Dec 2021 TS 10-K BalSht ($M)'!$P$38</f>
        <v>-143.203</v>
      </c>
      <c r="I88" s="122">
        <f>-'Dec 2021 TS 10-K BalSht ($M)'!$P$38</f>
        <v>-143.203</v>
      </c>
      <c r="J88" s="122">
        <f>-'Dec 2021 TS 10-K BalSht ($M)'!$P$38</f>
        <v>-143.203</v>
      </c>
      <c r="K88" s="122">
        <f>-'Dec 2021 TS 10-K BalSht ($M)'!$P$38</f>
        <v>-143.203</v>
      </c>
      <c r="L88" s="122">
        <f>-'Dec 2021 TS 10-K BalSht ($M)'!$P$38</f>
        <v>-143.203</v>
      </c>
      <c r="M88" s="122">
        <f>-'Dec 2021 TS 10-K BalSht ($M)'!$P$38</f>
        <v>-143.203</v>
      </c>
      <c r="N88" s="122">
        <f>-'Dec 2021 TS 10-K BalSht ($M)'!$P$38</f>
        <v>-143.203</v>
      </c>
      <c r="O88" s="122">
        <f>-'Dec 2021 TS 10-K BalSht ($M)'!$P$38</f>
        <v>-143.203</v>
      </c>
      <c r="P88" s="122">
        <f>-'Dec 2021 TS 10-K BalSht ($M)'!$P$38</f>
        <v>-143.203</v>
      </c>
      <c r="Q88" s="122">
        <f>-'Dec 2021 TS 10-K BalSht ($M)'!$P$38</f>
        <v>-143.203</v>
      </c>
      <c r="R88" s="122">
        <f>-'Dec 2021 TS 10-K BalSht ($M)'!$P$38</f>
        <v>-143.203</v>
      </c>
      <c r="S88" s="122">
        <f>-'Dec 2021 TS 10-K BalSht ($M)'!$P$38</f>
        <v>-143.203</v>
      </c>
      <c r="T88" s="122">
        <f>-'Dec 2021 TS 10-K BalSht ($M)'!$P$38</f>
        <v>-143.203</v>
      </c>
      <c r="U88" s="122">
        <f>-'Dec 2021 TS 10-K BalSht ($M)'!$P$38</f>
        <v>-143.203</v>
      </c>
      <c r="V88" s="122">
        <f>-'Dec 2021 TS 10-K BalSht ($M)'!$P$38</f>
        <v>-143.203</v>
      </c>
      <c r="W88" s="122">
        <f>-'Dec 2021 TS 10-K BalSht ($M)'!$P$38</f>
        <v>-143.203</v>
      </c>
      <c r="X88" s="122">
        <f>-'Dec 2021 TS 10-K BalSht ($M)'!$P$38</f>
        <v>-143.203</v>
      </c>
      <c r="Y88" s="122">
        <f>-'Dec 2021 TS 10-K BalSht ($M)'!$P$38</f>
        <v>-143.203</v>
      </c>
      <c r="Z88" s="122">
        <f>-'Dec 2021 TS 10-K BalSht ($M)'!$P$38</f>
        <v>-143.203</v>
      </c>
      <c r="AA88" s="122">
        <f>-'Dec 2021 TS 10-K BalSht ($M)'!$P$38</f>
        <v>-143.203</v>
      </c>
      <c r="AB88" s="122">
        <f>-'Dec 2021 TS 10-K BalSht ($M)'!$P$38</f>
        <v>-143.203</v>
      </c>
      <c r="AC88" s="122">
        <f>-'Dec 2021 TS 10-K BalSht ($M)'!$P$38</f>
        <v>-143.203</v>
      </c>
      <c r="AD88" s="122">
        <f>-'Dec 2021 TS 10-K BalSht ($M)'!$P$38</f>
        <v>-143.203</v>
      </c>
      <c r="AE88" s="122">
        <f>-'Dec 2021 TS 10-K BalSht ($M)'!$P$38</f>
        <v>-143.203</v>
      </c>
      <c r="AF88" s="122">
        <f>-'Dec 2021 TS 10-K BalSht ($M)'!$P$38</f>
        <v>-143.203</v>
      </c>
      <c r="AG88" s="122">
        <f>-'Dec 2021 TS 10-K BalSht ($M)'!$P$38</f>
        <v>-143.203</v>
      </c>
      <c r="AH88" s="122">
        <f>-'Dec 2021 TS 10-K BalSht ($M)'!$P$38</f>
        <v>-143.203</v>
      </c>
      <c r="AI88" s="122">
        <f>-'Dec 2021 TS 10-K BalSht ($M)'!$P$38</f>
        <v>-143.203</v>
      </c>
      <c r="AJ88" s="122">
        <f>-'Dec 2021 TS 10-K BalSht ($M)'!$P$38</f>
        <v>-143.203</v>
      </c>
      <c r="AK88" s="122">
        <f>-'Dec 2021 TS 10-K BalSht ($M)'!$P$38</f>
        <v>-143.203</v>
      </c>
      <c r="AL88" s="122">
        <f>-'Dec 2021 TS 10-K BalSht ($M)'!$P$38</f>
        <v>-143.203</v>
      </c>
      <c r="AM88" s="122">
        <f>-'Dec 2021 TS 10-K BalSht ($M)'!$P$38</f>
        <v>-143.203</v>
      </c>
      <c r="AN88" s="122">
        <f>-'Dec 2021 TS 10-K BalSht ($M)'!$P$38</f>
        <v>-143.203</v>
      </c>
      <c r="AO88" s="122">
        <f>-'Dec 2021 TS 10-K BalSht ($M)'!$P$38</f>
        <v>-143.203</v>
      </c>
      <c r="AP88" s="122">
        <f>-'Dec 2021 TS 10-K BalSht ($M)'!$P$38</f>
        <v>-143.203</v>
      </c>
      <c r="AQ88" s="122">
        <f>-'Dec 2021 TS 10-K BalSht ($M)'!$P$38</f>
        <v>-143.203</v>
      </c>
      <c r="AR88" s="122">
        <f>-'Dec 2021 TS 10-K BalSht ($M)'!$P$38</f>
        <v>-143.203</v>
      </c>
      <c r="AS88" s="122">
        <f>-'Dec 2021 TS 10-K BalSht ($M)'!$P$38</f>
        <v>-143.203</v>
      </c>
      <c r="AT88" s="122">
        <f>-'Dec 2021 TS 10-K BalSht ($M)'!$P$38</f>
        <v>-143.203</v>
      </c>
    </row>
    <row r="89" spans="1:46" s="48" customFormat="1" ht="13" customHeight="1" x14ac:dyDescent="0.75">
      <c r="A89" s="32"/>
      <c r="B89" s="32"/>
      <c r="C89" s="57" t="s">
        <v>273</v>
      </c>
      <c r="D89" s="137"/>
      <c r="E89" s="122">
        <f t="shared" ref="E89:AT89" si="135">-E29</f>
        <v>0</v>
      </c>
      <c r="F89" s="122">
        <f t="shared" si="135"/>
        <v>0</v>
      </c>
      <c r="G89" s="122">
        <f t="shared" si="135"/>
        <v>0</v>
      </c>
      <c r="H89" s="122">
        <f t="shared" si="135"/>
        <v>0</v>
      </c>
      <c r="I89" s="122">
        <f t="shared" si="135"/>
        <v>0</v>
      </c>
      <c r="J89" s="122">
        <f t="shared" si="135"/>
        <v>0</v>
      </c>
      <c r="K89" s="122">
        <f t="shared" si="135"/>
        <v>0</v>
      </c>
      <c r="L89" s="122">
        <f t="shared" si="135"/>
        <v>0</v>
      </c>
      <c r="M89" s="122">
        <f t="shared" si="135"/>
        <v>0</v>
      </c>
      <c r="N89" s="122">
        <f t="shared" si="135"/>
        <v>0</v>
      </c>
      <c r="O89" s="122">
        <f t="shared" si="135"/>
        <v>0</v>
      </c>
      <c r="P89" s="122">
        <f t="shared" si="135"/>
        <v>0</v>
      </c>
      <c r="Q89" s="122">
        <f t="shared" si="135"/>
        <v>0</v>
      </c>
      <c r="R89" s="122">
        <f t="shared" si="135"/>
        <v>0</v>
      </c>
      <c r="S89" s="122">
        <f t="shared" si="135"/>
        <v>0</v>
      </c>
      <c r="T89" s="122">
        <f t="shared" si="135"/>
        <v>0</v>
      </c>
      <c r="U89" s="122">
        <f t="shared" si="135"/>
        <v>0</v>
      </c>
      <c r="V89" s="122">
        <f t="shared" si="135"/>
        <v>0</v>
      </c>
      <c r="W89" s="122">
        <f t="shared" si="135"/>
        <v>0</v>
      </c>
      <c r="X89" s="122">
        <f t="shared" si="135"/>
        <v>0</v>
      </c>
      <c r="Y89" s="122">
        <f t="shared" si="135"/>
        <v>0</v>
      </c>
      <c r="Z89" s="122">
        <f t="shared" si="135"/>
        <v>0</v>
      </c>
      <c r="AA89" s="122">
        <f t="shared" si="135"/>
        <v>0</v>
      </c>
      <c r="AB89" s="122">
        <f t="shared" si="135"/>
        <v>0</v>
      </c>
      <c r="AC89" s="122">
        <f t="shared" si="135"/>
        <v>0</v>
      </c>
      <c r="AD89" s="122">
        <f t="shared" si="135"/>
        <v>0</v>
      </c>
      <c r="AE89" s="122">
        <f t="shared" si="135"/>
        <v>0</v>
      </c>
      <c r="AF89" s="122">
        <f t="shared" si="135"/>
        <v>0</v>
      </c>
      <c r="AG89" s="122">
        <f t="shared" si="135"/>
        <v>0</v>
      </c>
      <c r="AH89" s="122">
        <f t="shared" si="135"/>
        <v>0</v>
      </c>
      <c r="AI89" s="122">
        <f t="shared" si="135"/>
        <v>0</v>
      </c>
      <c r="AJ89" s="122">
        <f t="shared" si="135"/>
        <v>0</v>
      </c>
      <c r="AK89" s="122">
        <f t="shared" si="135"/>
        <v>0</v>
      </c>
      <c r="AL89" s="122">
        <f t="shared" si="135"/>
        <v>0</v>
      </c>
      <c r="AM89" s="122">
        <f t="shared" si="135"/>
        <v>0</v>
      </c>
      <c r="AN89" s="122">
        <f t="shared" si="135"/>
        <v>0</v>
      </c>
      <c r="AO89" s="122">
        <f t="shared" si="135"/>
        <v>0</v>
      </c>
      <c r="AP89" s="122">
        <f t="shared" si="135"/>
        <v>0</v>
      </c>
      <c r="AQ89" s="122">
        <f t="shared" si="135"/>
        <v>0</v>
      </c>
      <c r="AR89" s="122">
        <f t="shared" si="135"/>
        <v>0</v>
      </c>
      <c r="AS89" s="122">
        <f t="shared" si="135"/>
        <v>0</v>
      </c>
      <c r="AT89" s="122">
        <f t="shared" si="135"/>
        <v>0</v>
      </c>
    </row>
    <row r="90" spans="1:46" s="48" customFormat="1" ht="13" customHeight="1" x14ac:dyDescent="0.75">
      <c r="A90" s="32"/>
      <c r="B90" s="32"/>
      <c r="C90" s="57" t="s">
        <v>274</v>
      </c>
      <c r="D90" s="137"/>
      <c r="E90" s="122">
        <f>-E30</f>
        <v>0</v>
      </c>
      <c r="F90" s="122">
        <f t="shared" ref="F90:AT90" si="136">-F30</f>
        <v>-10.220770999999999</v>
      </c>
      <c r="G90" s="122">
        <f t="shared" si="136"/>
        <v>-19.227511</v>
      </c>
      <c r="H90" s="122">
        <f t="shared" si="136"/>
        <v>-33.821528000000001</v>
      </c>
      <c r="I90" s="122">
        <f t="shared" si="136"/>
        <v>-38.619177000000001</v>
      </c>
      <c r="J90" s="122">
        <f t="shared" si="136"/>
        <v>-44.494097000000004</v>
      </c>
      <c r="K90" s="122">
        <f t="shared" si="136"/>
        <v>-72.727963000000003</v>
      </c>
      <c r="L90" s="122">
        <f t="shared" si="136"/>
        <v>-119.14589900000001</v>
      </c>
      <c r="M90" s="122">
        <f t="shared" si="136"/>
        <v>-121.39758900000001</v>
      </c>
      <c r="N90" s="122">
        <f t="shared" si="136"/>
        <v>-131.37475700000002</v>
      </c>
      <c r="O90" s="122">
        <f t="shared" si="136"/>
        <v>-195.83601900000002</v>
      </c>
      <c r="P90" s="122">
        <f t="shared" si="136"/>
        <v>-217.94730600000003</v>
      </c>
      <c r="Q90" s="122">
        <f t="shared" si="136"/>
        <v>-256.26353900000004</v>
      </c>
      <c r="R90" s="122">
        <f t="shared" si="136"/>
        <v>-278.52366000000006</v>
      </c>
      <c r="S90" s="122">
        <f t="shared" si="136"/>
        <v>-295.26913200000007</v>
      </c>
      <c r="T90" s="122">
        <f t="shared" si="136"/>
        <v>-368.016749</v>
      </c>
      <c r="U90" s="122">
        <f t="shared" si="136"/>
        <v>-386.55153899999999</v>
      </c>
      <c r="V90" s="122">
        <f t="shared" si="136"/>
        <v>-391.12210999999996</v>
      </c>
      <c r="W90" s="122">
        <f t="shared" si="136"/>
        <v>-409.90029099999998</v>
      </c>
      <c r="X90" s="122">
        <f t="shared" si="136"/>
        <v>-432.43301700000001</v>
      </c>
      <c r="Y90" s="122">
        <f t="shared" si="136"/>
        <v>-495.231965</v>
      </c>
      <c r="Z90" s="122">
        <f t="shared" si="136"/>
        <v>-500.72635000000002</v>
      </c>
      <c r="AA90" s="122">
        <f t="shared" si="136"/>
        <v>-503.124844</v>
      </c>
      <c r="AB90" s="122">
        <f t="shared" si="136"/>
        <v>-509.86791599999998</v>
      </c>
      <c r="AC90" s="122">
        <f t="shared" si="136"/>
        <v>-521.44940799999995</v>
      </c>
      <c r="AD90" s="122">
        <f t="shared" si="136"/>
        <v>-529.81014199999993</v>
      </c>
      <c r="AE90" s="122">
        <f t="shared" si="136"/>
        <v>-612.63051199999995</v>
      </c>
      <c r="AF90" s="122">
        <f t="shared" si="136"/>
        <v>-617.88693899999998</v>
      </c>
      <c r="AG90" s="122">
        <f t="shared" si="136"/>
        <v>-650.02476999999999</v>
      </c>
      <c r="AH90" s="122">
        <f t="shared" si="136"/>
        <v>-667.98768299999995</v>
      </c>
      <c r="AI90" s="122">
        <f t="shared" si="136"/>
        <v>-683.59836599999994</v>
      </c>
      <c r="AJ90" s="122">
        <f t="shared" si="136"/>
        <v>-692.68530499999997</v>
      </c>
      <c r="AK90" s="122">
        <f t="shared" si="136"/>
        <v>-696.75107300000002</v>
      </c>
      <c r="AL90" s="122">
        <f t="shared" si="136"/>
        <v>-707.66676000000007</v>
      </c>
      <c r="AM90" s="122">
        <f t="shared" si="136"/>
        <v>-724.08232200000009</v>
      </c>
      <c r="AN90" s="122">
        <f t="shared" si="136"/>
        <v>-748.77293700000007</v>
      </c>
      <c r="AO90" s="122">
        <f t="shared" si="136"/>
        <v>-761.93761500000005</v>
      </c>
      <c r="AP90" s="122">
        <f t="shared" si="136"/>
        <v>-886.90133700000013</v>
      </c>
      <c r="AQ90" s="122">
        <f t="shared" si="136"/>
        <v>-900.86089300000015</v>
      </c>
      <c r="AR90" s="122">
        <f t="shared" si="136"/>
        <v>-909.94331700000009</v>
      </c>
      <c r="AS90" s="122">
        <f t="shared" si="136"/>
        <v>-953.35378800000012</v>
      </c>
      <c r="AT90" s="122">
        <f t="shared" si="136"/>
        <v>-964.93422300000009</v>
      </c>
    </row>
    <row r="91" spans="1:46" s="48" customFormat="1" ht="13" customHeight="1" x14ac:dyDescent="0.75">
      <c r="A91" s="32"/>
      <c r="B91" s="32"/>
      <c r="C91" s="44" t="s">
        <v>145</v>
      </c>
      <c r="D91" s="137"/>
      <c r="E91" s="123">
        <f>SUM(E87:E90)</f>
        <v>3275.7840000000001</v>
      </c>
      <c r="F91" s="123">
        <f t="shared" ref="F91:AT91" si="137">SUM(F87:F90)</f>
        <v>3253.588967985922</v>
      </c>
      <c r="G91" s="123">
        <f t="shared" si="137"/>
        <v>3234.0302788574327</v>
      </c>
      <c r="H91" s="123">
        <f t="shared" si="137"/>
        <v>3202.3384745376802</v>
      </c>
      <c r="I91" s="123">
        <f t="shared" si="137"/>
        <v>3196.0874408447826</v>
      </c>
      <c r="J91" s="123">
        <f t="shared" si="137"/>
        <v>3183.3296912112037</v>
      </c>
      <c r="K91" s="123">
        <f t="shared" si="137"/>
        <v>3122.0181169912944</v>
      </c>
      <c r="L91" s="123">
        <f t="shared" si="137"/>
        <v>3021.2187178513041</v>
      </c>
      <c r="M91" s="123">
        <f t="shared" si="137"/>
        <v>3016.3290347113748</v>
      </c>
      <c r="N91" s="123">
        <f t="shared" si="137"/>
        <v>2994.6630015745559</v>
      </c>
      <c r="O91" s="123">
        <f t="shared" si="137"/>
        <v>2854.6814117553649</v>
      </c>
      <c r="P91" s="123">
        <f t="shared" si="137"/>
        <v>2806.665393899425</v>
      </c>
      <c r="Q91" s="123">
        <f t="shared" si="137"/>
        <v>2751.1946916015336</v>
      </c>
      <c r="R91" s="123">
        <f t="shared" si="137"/>
        <v>2702.8554715728042</v>
      </c>
      <c r="S91" s="123">
        <f t="shared" si="137"/>
        <v>2666.491650572329</v>
      </c>
      <c r="T91" s="123">
        <f t="shared" si="137"/>
        <v>2508.5157319001564</v>
      </c>
      <c r="U91" s="123">
        <f t="shared" si="137"/>
        <v>2508.515731900156</v>
      </c>
      <c r="V91" s="123">
        <f t="shared" si="137"/>
        <v>2498.5904562367432</v>
      </c>
      <c r="W91" s="123">
        <f t="shared" si="137"/>
        <v>2457.8124827882475</v>
      </c>
      <c r="X91" s="123">
        <f t="shared" si="137"/>
        <v>2408.8812842578768</v>
      </c>
      <c r="Y91" s="123">
        <f t="shared" si="137"/>
        <v>2272.5095113935367</v>
      </c>
      <c r="Z91" s="123">
        <f t="shared" si="137"/>
        <v>2260.578116885953</v>
      </c>
      <c r="AA91" s="123">
        <f t="shared" si="137"/>
        <v>2255.3696398429224</v>
      </c>
      <c r="AB91" s="123">
        <f t="shared" si="137"/>
        <v>2255.369639842922</v>
      </c>
      <c r="AC91" s="123">
        <f t="shared" si="137"/>
        <v>2230.2197185981559</v>
      </c>
      <c r="AD91" s="123">
        <f t="shared" si="137"/>
        <v>2230.2197185981559</v>
      </c>
      <c r="AE91" s="123">
        <f t="shared" si="137"/>
        <v>2050.3701980905735</v>
      </c>
      <c r="AF91" s="123">
        <f t="shared" si="137"/>
        <v>2038.9555439960177</v>
      </c>
      <c r="AG91" s="123">
        <f t="shared" si="137"/>
        <v>1969.1662699864505</v>
      </c>
      <c r="AH91" s="123">
        <f t="shared" si="137"/>
        <v>1930.1587010759349</v>
      </c>
      <c r="AI91" s="123">
        <f t="shared" si="137"/>
        <v>1896.2591440907888</v>
      </c>
      <c r="AJ91" s="123">
        <f t="shared" si="137"/>
        <v>1876.5262979077584</v>
      </c>
      <c r="AK91" s="123">
        <f t="shared" si="137"/>
        <v>1867.6972329652199</v>
      </c>
      <c r="AL91" s="123">
        <f t="shared" si="137"/>
        <v>1843.9931481735093</v>
      </c>
      <c r="AM91" s="123">
        <f t="shared" si="137"/>
        <v>1808.3457470020039</v>
      </c>
      <c r="AN91" s="123">
        <f t="shared" si="137"/>
        <v>1754.7285599647166</v>
      </c>
      <c r="AO91" s="123">
        <f t="shared" si="137"/>
        <v>1726.1406530773568</v>
      </c>
      <c r="AP91" s="123">
        <f t="shared" si="137"/>
        <v>1454.7742551423698</v>
      </c>
      <c r="AQ91" s="123">
        <f t="shared" si="137"/>
        <v>1445.3769048231111</v>
      </c>
      <c r="AR91" s="123">
        <f t="shared" si="137"/>
        <v>1425.6538632399047</v>
      </c>
      <c r="AS91" s="123">
        <f t="shared" si="137"/>
        <v>1331.3853590741021</v>
      </c>
      <c r="AT91" s="123">
        <f t="shared" si="137"/>
        <v>1306.2377331697594</v>
      </c>
    </row>
    <row r="92" spans="1:46" s="48" customFormat="1" ht="13" customHeight="1" x14ac:dyDescent="0.75">
      <c r="A92" s="32"/>
      <c r="B92" s="32"/>
      <c r="C92" s="57" t="s">
        <v>275</v>
      </c>
      <c r="D92" s="137"/>
      <c r="E92" s="122">
        <f>-E$32</f>
        <v>-994.68180044000007</v>
      </c>
      <c r="F92" s="122">
        <f t="shared" ref="F92:AT92" si="138">-F$32</f>
        <v>-984.46102944000006</v>
      </c>
      <c r="G92" s="122">
        <f t="shared" si="138"/>
        <v>-975.45428944000003</v>
      </c>
      <c r="H92" s="122">
        <f t="shared" si="138"/>
        <v>-960.86027244000002</v>
      </c>
      <c r="I92" s="122">
        <f t="shared" si="138"/>
        <v>-956.06262344000004</v>
      </c>
      <c r="J92" s="122">
        <f t="shared" si="138"/>
        <v>-950.18770344000006</v>
      </c>
      <c r="K92" s="122">
        <f t="shared" si="138"/>
        <v>-921.95383744000003</v>
      </c>
      <c r="L92" s="122">
        <f t="shared" si="138"/>
        <v>-875.53590143999998</v>
      </c>
      <c r="M92" s="122">
        <f t="shared" si="138"/>
        <v>-873.28421143999992</v>
      </c>
      <c r="N92" s="122">
        <f t="shared" si="138"/>
        <v>-863.30704343999992</v>
      </c>
      <c r="O92" s="122">
        <f t="shared" si="138"/>
        <v>-798.84578143999988</v>
      </c>
      <c r="P92" s="122">
        <f t="shared" si="138"/>
        <v>-776.73449443999993</v>
      </c>
      <c r="Q92" s="122">
        <f t="shared" si="138"/>
        <v>-738.41826143999992</v>
      </c>
      <c r="R92" s="122">
        <f t="shared" si="138"/>
        <v>-716.1581404399999</v>
      </c>
      <c r="S92" s="122">
        <f t="shared" si="138"/>
        <v>-699.41266843999995</v>
      </c>
      <c r="T92" s="122">
        <f t="shared" si="138"/>
        <v>-626.66505143999996</v>
      </c>
      <c r="U92" s="122">
        <f t="shared" si="138"/>
        <v>-608.13026143999991</v>
      </c>
      <c r="V92" s="122">
        <f t="shared" si="138"/>
        <v>-603.55969043999994</v>
      </c>
      <c r="W92" s="122">
        <f t="shared" si="138"/>
        <v>-584.78150943999992</v>
      </c>
      <c r="X92" s="122">
        <f t="shared" si="138"/>
        <v>-562.2487834399999</v>
      </c>
      <c r="Y92" s="122">
        <f t="shared" si="138"/>
        <v>-499.4498354399999</v>
      </c>
      <c r="Z92" s="122">
        <f t="shared" si="138"/>
        <v>-493.95545043999988</v>
      </c>
      <c r="AA92" s="122">
        <f t="shared" si="138"/>
        <v>-491.55695643999991</v>
      </c>
      <c r="AB92" s="122">
        <f t="shared" si="138"/>
        <v>-484.81388443999992</v>
      </c>
      <c r="AC92" s="122">
        <f t="shared" si="138"/>
        <v>-473.23239243999996</v>
      </c>
      <c r="AD92" s="122">
        <f t="shared" si="138"/>
        <v>-464.87165843999998</v>
      </c>
      <c r="AE92" s="122">
        <f t="shared" si="138"/>
        <v>-382.05128844000001</v>
      </c>
      <c r="AF92" s="122">
        <f t="shared" si="138"/>
        <v>-376.79486144000003</v>
      </c>
      <c r="AG92" s="122">
        <f t="shared" si="138"/>
        <v>-344.65703044000003</v>
      </c>
      <c r="AH92" s="122">
        <f t="shared" si="138"/>
        <v>-326.69411744000001</v>
      </c>
      <c r="AI92" s="122">
        <f t="shared" si="138"/>
        <v>-311.08343444000002</v>
      </c>
      <c r="AJ92" s="122">
        <f t="shared" si="138"/>
        <v>-301.99649543999999</v>
      </c>
      <c r="AK92" s="122">
        <f t="shared" si="138"/>
        <v>-297.93072744</v>
      </c>
      <c r="AL92" s="122">
        <f t="shared" si="138"/>
        <v>-287.01504044000001</v>
      </c>
      <c r="AM92" s="122">
        <f t="shared" si="138"/>
        <v>-270.59947844000004</v>
      </c>
      <c r="AN92" s="122">
        <f t="shared" si="138"/>
        <v>-245.90886344000003</v>
      </c>
      <c r="AO92" s="122">
        <f t="shared" si="138"/>
        <v>-232.74418544000002</v>
      </c>
      <c r="AP92" s="122">
        <f t="shared" si="138"/>
        <v>-107.78046343999998</v>
      </c>
      <c r="AQ92" s="122">
        <f t="shared" si="138"/>
        <v>-93.820907439999985</v>
      </c>
      <c r="AR92" s="122">
        <f t="shared" si="138"/>
        <v>-84.738483439999982</v>
      </c>
      <c r="AS92" s="122">
        <f t="shared" si="138"/>
        <v>-41.328012440000002</v>
      </c>
      <c r="AT92" s="122">
        <f t="shared" si="138"/>
        <v>-29.747577440000001</v>
      </c>
    </row>
    <row r="93" spans="1:46" s="48" customFormat="1" ht="13" customHeight="1" x14ac:dyDescent="0.75">
      <c r="A93" s="32"/>
      <c r="B93" s="32"/>
      <c r="C93" s="44" t="s">
        <v>240</v>
      </c>
      <c r="D93" s="137"/>
      <c r="E93" s="123">
        <f>SUM(E91:E92)</f>
        <v>2281.1021995599999</v>
      </c>
      <c r="F93" s="123">
        <f t="shared" ref="F93:AT93" si="139">SUM(F91:F92)</f>
        <v>2269.127938545922</v>
      </c>
      <c r="G93" s="123">
        <f t="shared" si="139"/>
        <v>2258.5759894174325</v>
      </c>
      <c r="H93" s="123">
        <f t="shared" si="139"/>
        <v>2241.47820209768</v>
      </c>
      <c r="I93" s="123">
        <f t="shared" si="139"/>
        <v>2240.0248174047824</v>
      </c>
      <c r="J93" s="123">
        <f t="shared" si="139"/>
        <v>2233.1419877712037</v>
      </c>
      <c r="K93" s="123">
        <f t="shared" si="139"/>
        <v>2200.0642795512945</v>
      </c>
      <c r="L93" s="123">
        <f t="shared" si="139"/>
        <v>2145.682816411304</v>
      </c>
      <c r="M93" s="123">
        <f t="shared" si="139"/>
        <v>2143.0448232713748</v>
      </c>
      <c r="N93" s="123">
        <f t="shared" si="139"/>
        <v>2131.3559581345562</v>
      </c>
      <c r="O93" s="123">
        <f t="shared" si="139"/>
        <v>2055.8356303153651</v>
      </c>
      <c r="P93" s="123">
        <f t="shared" si="139"/>
        <v>2029.9308994594251</v>
      </c>
      <c r="Q93" s="123">
        <f t="shared" si="139"/>
        <v>2012.7764301615337</v>
      </c>
      <c r="R93" s="123">
        <f t="shared" si="139"/>
        <v>1986.6973311328043</v>
      </c>
      <c r="S93" s="123">
        <f t="shared" si="139"/>
        <v>1967.0789821323292</v>
      </c>
      <c r="T93" s="123">
        <f t="shared" si="139"/>
        <v>1881.8506804601566</v>
      </c>
      <c r="U93" s="123">
        <f t="shared" si="139"/>
        <v>1900.3854704601561</v>
      </c>
      <c r="V93" s="123">
        <f t="shared" si="139"/>
        <v>1895.0307657967433</v>
      </c>
      <c r="W93" s="123">
        <f t="shared" si="139"/>
        <v>1873.0309733482477</v>
      </c>
      <c r="X93" s="123">
        <f t="shared" si="139"/>
        <v>1846.6325008178769</v>
      </c>
      <c r="Y93" s="123">
        <f t="shared" si="139"/>
        <v>1773.059675953537</v>
      </c>
      <c r="Z93" s="123">
        <f t="shared" si="139"/>
        <v>1766.6226664459532</v>
      </c>
      <c r="AA93" s="123">
        <f t="shared" si="139"/>
        <v>1763.8126834029226</v>
      </c>
      <c r="AB93" s="123">
        <f t="shared" si="139"/>
        <v>1770.5557554029219</v>
      </c>
      <c r="AC93" s="123">
        <f t="shared" si="139"/>
        <v>1756.9873261581558</v>
      </c>
      <c r="AD93" s="123">
        <f t="shared" si="139"/>
        <v>1765.3480601581559</v>
      </c>
      <c r="AE93" s="123">
        <f t="shared" si="139"/>
        <v>1668.3189096505735</v>
      </c>
      <c r="AF93" s="123">
        <f t="shared" si="139"/>
        <v>1662.1606825560177</v>
      </c>
      <c r="AG93" s="123">
        <f t="shared" si="139"/>
        <v>1624.5092395464505</v>
      </c>
      <c r="AH93" s="123">
        <f t="shared" si="139"/>
        <v>1603.464583635935</v>
      </c>
      <c r="AI93" s="123">
        <f t="shared" si="139"/>
        <v>1585.1757096507888</v>
      </c>
      <c r="AJ93" s="123">
        <f t="shared" si="139"/>
        <v>1574.5298024677584</v>
      </c>
      <c r="AK93" s="123">
        <f t="shared" si="139"/>
        <v>1569.7665055252198</v>
      </c>
      <c r="AL93" s="123">
        <f t="shared" si="139"/>
        <v>1556.9781077335092</v>
      </c>
      <c r="AM93" s="123">
        <f t="shared" si="139"/>
        <v>1537.7462685620039</v>
      </c>
      <c r="AN93" s="123">
        <f t="shared" si="139"/>
        <v>1508.8196965247166</v>
      </c>
      <c r="AO93" s="123">
        <f t="shared" si="139"/>
        <v>1493.3964676373566</v>
      </c>
      <c r="AP93" s="123">
        <f t="shared" si="139"/>
        <v>1346.9937917023699</v>
      </c>
      <c r="AQ93" s="123">
        <f t="shared" si="139"/>
        <v>1351.5559973831112</v>
      </c>
      <c r="AR93" s="123">
        <f t="shared" si="139"/>
        <v>1340.9153797999047</v>
      </c>
      <c r="AS93" s="123">
        <f t="shared" si="139"/>
        <v>1290.057346634102</v>
      </c>
      <c r="AT93" s="123">
        <f t="shared" si="139"/>
        <v>1276.4901557297594</v>
      </c>
    </row>
    <row r="94" spans="1:46" s="48" customFormat="1" ht="13" customHeight="1" x14ac:dyDescent="0.75">
      <c r="A94" s="32"/>
      <c r="B94" s="32"/>
      <c r="C94" s="57"/>
      <c r="D94" s="44"/>
      <c r="E94" s="27"/>
      <c r="F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</row>
    <row r="95" spans="1:46" s="48" customFormat="1" ht="13" customHeight="1" x14ac:dyDescent="0.75">
      <c r="A95" s="32"/>
      <c r="B95" s="32"/>
      <c r="C95" s="106" t="s">
        <v>241</v>
      </c>
      <c r="D95" s="44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99"/>
    </row>
    <row r="96" spans="1:46" s="48" customFormat="1" ht="13" customHeight="1" x14ac:dyDescent="0.75">
      <c r="A96" s="32"/>
      <c r="B96" s="32"/>
      <c r="C96" s="57" t="s">
        <v>143</v>
      </c>
      <c r="D96" s="59">
        <f>'A3 Generation Share'!$J$12</f>
        <v>0.62517163438179946</v>
      </c>
      <c r="E96" s="122">
        <f>E82*$D96</f>
        <v>1845.4572761359557</v>
      </c>
      <c r="F96" s="122">
        <f t="shared" ref="F96:AT96" si="140">F82*$D96</f>
        <v>1845.4572761359557</v>
      </c>
      <c r="G96" s="122">
        <f t="shared" si="140"/>
        <v>1845.4572761359557</v>
      </c>
      <c r="H96" s="122">
        <f t="shared" si="140"/>
        <v>1845.4572761359557</v>
      </c>
      <c r="I96" s="122">
        <f t="shared" si="140"/>
        <v>1845.4572761359557</v>
      </c>
      <c r="J96" s="122">
        <f t="shared" si="140"/>
        <v>1845.4572761359557</v>
      </c>
      <c r="K96" s="122">
        <f t="shared" si="140"/>
        <v>1845.4572761359557</v>
      </c>
      <c r="L96" s="122">
        <f t="shared" si="140"/>
        <v>1845.4572761359557</v>
      </c>
      <c r="M96" s="122">
        <f t="shared" si="140"/>
        <v>1845.4572761359557</v>
      </c>
      <c r="N96" s="122">
        <f t="shared" si="140"/>
        <v>1845.4572761359557</v>
      </c>
      <c r="O96" s="122">
        <f t="shared" si="140"/>
        <v>1845.4572761359557</v>
      </c>
      <c r="P96" s="122">
        <f t="shared" si="140"/>
        <v>1845.4572761359557</v>
      </c>
      <c r="Q96" s="122">
        <f t="shared" si="140"/>
        <v>1845.4572761359557</v>
      </c>
      <c r="R96" s="122">
        <f t="shared" si="140"/>
        <v>1845.4572761359557</v>
      </c>
      <c r="S96" s="122">
        <f t="shared" si="140"/>
        <v>1845.4572761359557</v>
      </c>
      <c r="T96" s="122">
        <f t="shared" si="140"/>
        <v>1845.4572761359557</v>
      </c>
      <c r="U96" s="122">
        <f t="shared" si="140"/>
        <v>1845.4572761359557</v>
      </c>
      <c r="V96" s="122">
        <f t="shared" si="140"/>
        <v>1845.4572761359557</v>
      </c>
      <c r="W96" s="122">
        <f t="shared" si="140"/>
        <v>1845.4572761359557</v>
      </c>
      <c r="X96" s="122">
        <f t="shared" si="140"/>
        <v>1845.4572761359557</v>
      </c>
      <c r="Y96" s="122">
        <f t="shared" si="140"/>
        <v>1845.4572761359557</v>
      </c>
      <c r="Z96" s="122">
        <f t="shared" si="140"/>
        <v>1845.4572761359557</v>
      </c>
      <c r="AA96" s="122">
        <f t="shared" si="140"/>
        <v>1845.4572761359557</v>
      </c>
      <c r="AB96" s="122">
        <f t="shared" si="140"/>
        <v>1845.4572761359557</v>
      </c>
      <c r="AC96" s="122">
        <f t="shared" si="140"/>
        <v>1845.4572761359557</v>
      </c>
      <c r="AD96" s="122">
        <f t="shared" si="140"/>
        <v>1845.4572761359557</v>
      </c>
      <c r="AE96" s="122">
        <f t="shared" si="140"/>
        <v>1845.4572761359557</v>
      </c>
      <c r="AF96" s="122">
        <f t="shared" si="140"/>
        <v>1845.4572761359557</v>
      </c>
      <c r="AG96" s="122">
        <f t="shared" si="140"/>
        <v>1845.4572761359557</v>
      </c>
      <c r="AH96" s="122">
        <f t="shared" si="140"/>
        <v>1845.4572761359557</v>
      </c>
      <c r="AI96" s="122">
        <f t="shared" si="140"/>
        <v>1845.4572761359557</v>
      </c>
      <c r="AJ96" s="122">
        <f t="shared" si="140"/>
        <v>1845.4572761359557</v>
      </c>
      <c r="AK96" s="122">
        <f t="shared" si="140"/>
        <v>1845.4572761359557</v>
      </c>
      <c r="AL96" s="122">
        <f t="shared" si="140"/>
        <v>1845.4572761359557</v>
      </c>
      <c r="AM96" s="122">
        <f t="shared" si="140"/>
        <v>1845.4572761359557</v>
      </c>
      <c r="AN96" s="122">
        <f t="shared" si="140"/>
        <v>1845.4572761359557</v>
      </c>
      <c r="AO96" s="122">
        <f t="shared" si="140"/>
        <v>1845.4572761359557</v>
      </c>
      <c r="AP96" s="122">
        <f t="shared" si="140"/>
        <v>1845.4572761359557</v>
      </c>
      <c r="AQ96" s="122">
        <f t="shared" si="140"/>
        <v>1845.4572761359557</v>
      </c>
      <c r="AR96" s="122">
        <f t="shared" si="140"/>
        <v>1845.4572761359557</v>
      </c>
      <c r="AS96" s="122">
        <f t="shared" si="140"/>
        <v>1845.4572761359557</v>
      </c>
      <c r="AT96" s="122">
        <f t="shared" si="140"/>
        <v>1845.4572761359557</v>
      </c>
    </row>
    <row r="97" spans="1:89" s="48" customFormat="1" ht="13" customHeight="1" x14ac:dyDescent="0.75">
      <c r="A97" s="32"/>
      <c r="B97" s="32"/>
      <c r="C97" s="57" t="s">
        <v>144</v>
      </c>
      <c r="D97" s="59">
        <f>'A4 Springerville SRP Adj'!$J$11</f>
        <v>0.76133651551312653</v>
      </c>
      <c r="E97" s="122">
        <f>E83*$D97</f>
        <v>223.06017899761338</v>
      </c>
      <c r="F97" s="122">
        <f t="shared" ref="F97:AT97" si="141">F83*$D97</f>
        <v>223.06017899761338</v>
      </c>
      <c r="G97" s="122">
        <f t="shared" si="141"/>
        <v>223.06017899761338</v>
      </c>
      <c r="H97" s="122">
        <f t="shared" si="141"/>
        <v>223.06017899761338</v>
      </c>
      <c r="I97" s="122">
        <f t="shared" si="141"/>
        <v>223.06017899761338</v>
      </c>
      <c r="J97" s="122">
        <f t="shared" si="141"/>
        <v>223.06017899761338</v>
      </c>
      <c r="K97" s="122">
        <f t="shared" si="141"/>
        <v>223.06017899761338</v>
      </c>
      <c r="L97" s="122">
        <f t="shared" si="141"/>
        <v>223.06017899761338</v>
      </c>
      <c r="M97" s="122">
        <f t="shared" si="141"/>
        <v>223.06017899761338</v>
      </c>
      <c r="N97" s="122">
        <f t="shared" si="141"/>
        <v>223.06017899761338</v>
      </c>
      <c r="O97" s="122">
        <f t="shared" si="141"/>
        <v>223.06017899761338</v>
      </c>
      <c r="P97" s="122">
        <f t="shared" si="141"/>
        <v>223.06017899761338</v>
      </c>
      <c r="Q97" s="122">
        <f t="shared" si="141"/>
        <v>223.06017899761338</v>
      </c>
      <c r="R97" s="122">
        <f t="shared" si="141"/>
        <v>223.06017899761338</v>
      </c>
      <c r="S97" s="122">
        <f t="shared" si="141"/>
        <v>223.06017899761338</v>
      </c>
      <c r="T97" s="122">
        <f t="shared" si="141"/>
        <v>223.06017899761338</v>
      </c>
      <c r="U97" s="122">
        <f t="shared" si="141"/>
        <v>223.06017899761338</v>
      </c>
      <c r="V97" s="122">
        <f t="shared" si="141"/>
        <v>223.06017899761338</v>
      </c>
      <c r="W97" s="122">
        <f t="shared" si="141"/>
        <v>223.06017899761338</v>
      </c>
      <c r="X97" s="122">
        <f t="shared" si="141"/>
        <v>223.06017899761338</v>
      </c>
      <c r="Y97" s="122">
        <f t="shared" si="141"/>
        <v>223.06017899761338</v>
      </c>
      <c r="Z97" s="122">
        <f t="shared" si="141"/>
        <v>223.06017899761338</v>
      </c>
      <c r="AA97" s="122">
        <f t="shared" si="141"/>
        <v>223.06017899761338</v>
      </c>
      <c r="AB97" s="122">
        <f t="shared" si="141"/>
        <v>223.06017899761338</v>
      </c>
      <c r="AC97" s="122">
        <f t="shared" si="141"/>
        <v>223.06017899761338</v>
      </c>
      <c r="AD97" s="122">
        <f t="shared" si="141"/>
        <v>223.06017899761338</v>
      </c>
      <c r="AE97" s="122">
        <f t="shared" si="141"/>
        <v>223.06017899761338</v>
      </c>
      <c r="AF97" s="122">
        <f t="shared" si="141"/>
        <v>223.06017899761338</v>
      </c>
      <c r="AG97" s="122">
        <f t="shared" si="141"/>
        <v>223.06017899761338</v>
      </c>
      <c r="AH97" s="122">
        <f t="shared" si="141"/>
        <v>223.06017899761338</v>
      </c>
      <c r="AI97" s="122">
        <f t="shared" si="141"/>
        <v>223.06017899761338</v>
      </c>
      <c r="AJ97" s="122">
        <f t="shared" si="141"/>
        <v>223.06017899761338</v>
      </c>
      <c r="AK97" s="122">
        <f t="shared" si="141"/>
        <v>223.06017899761338</v>
      </c>
      <c r="AL97" s="122">
        <f t="shared" si="141"/>
        <v>223.06017899761338</v>
      </c>
      <c r="AM97" s="122">
        <f t="shared" si="141"/>
        <v>223.06017899761338</v>
      </c>
      <c r="AN97" s="122">
        <f t="shared" si="141"/>
        <v>223.06017899761338</v>
      </c>
      <c r="AO97" s="122">
        <f t="shared" si="141"/>
        <v>223.06017899761338</v>
      </c>
      <c r="AP97" s="122">
        <f t="shared" si="141"/>
        <v>223.06017899761338</v>
      </c>
      <c r="AQ97" s="122">
        <f t="shared" si="141"/>
        <v>223.06017899761338</v>
      </c>
      <c r="AR97" s="122">
        <f t="shared" si="141"/>
        <v>223.06017899761338</v>
      </c>
      <c r="AS97" s="122">
        <f t="shared" si="141"/>
        <v>223.06017899761338</v>
      </c>
      <c r="AT97" s="122">
        <f t="shared" si="141"/>
        <v>223.06017899761338</v>
      </c>
    </row>
    <row r="98" spans="1:89" s="48" customFormat="1" ht="13" customHeight="1" x14ac:dyDescent="0.75">
      <c r="A98" s="32"/>
      <c r="B98" s="32"/>
      <c r="C98" s="57" t="s">
        <v>272</v>
      </c>
      <c r="D98" s="59">
        <v>1</v>
      </c>
      <c r="E98" s="122">
        <f>E84*$D98</f>
        <v>0</v>
      </c>
      <c r="F98" s="122">
        <f t="shared" ref="F98:AT98" si="142">F84*$D98</f>
        <v>-11.974261014078241</v>
      </c>
      <c r="G98" s="122">
        <f t="shared" si="142"/>
        <v>-22.526210142567571</v>
      </c>
      <c r="H98" s="122">
        <f t="shared" si="142"/>
        <v>-39.623997462320169</v>
      </c>
      <c r="I98" s="122">
        <f t="shared" si="142"/>
        <v>-41.077382155217336</v>
      </c>
      <c r="J98" s="122">
        <f t="shared" si="142"/>
        <v>-47.960211788796698</v>
      </c>
      <c r="K98" s="122">
        <f t="shared" si="142"/>
        <v>-81.037920008705854</v>
      </c>
      <c r="L98" s="122">
        <f t="shared" si="142"/>
        <v>-135.41938314869583</v>
      </c>
      <c r="M98" s="122">
        <f t="shared" si="142"/>
        <v>-138.05737628862528</v>
      </c>
      <c r="N98" s="122">
        <f t="shared" si="142"/>
        <v>-149.74624142544411</v>
      </c>
      <c r="O98" s="122">
        <f t="shared" si="142"/>
        <v>-225.26656924463532</v>
      </c>
      <c r="P98" s="122">
        <f t="shared" si="142"/>
        <v>-251.17130010057514</v>
      </c>
      <c r="Q98" s="122">
        <f t="shared" si="142"/>
        <v>-268.32576939846643</v>
      </c>
      <c r="R98" s="122">
        <f t="shared" si="142"/>
        <v>-294.40486842719571</v>
      </c>
      <c r="S98" s="122">
        <f t="shared" si="142"/>
        <v>-314.02321742767117</v>
      </c>
      <c r="T98" s="122">
        <f t="shared" si="142"/>
        <v>-399.25151909984396</v>
      </c>
      <c r="U98" s="122">
        <f t="shared" si="142"/>
        <v>-380.71672909984397</v>
      </c>
      <c r="V98" s="122">
        <f t="shared" si="142"/>
        <v>-386.07143376325701</v>
      </c>
      <c r="W98" s="122">
        <f t="shared" si="142"/>
        <v>-408.07122621175279</v>
      </c>
      <c r="X98" s="122">
        <f t="shared" si="142"/>
        <v>-434.46969874212328</v>
      </c>
      <c r="Y98" s="122">
        <f t="shared" si="142"/>
        <v>-508.04252360646348</v>
      </c>
      <c r="Z98" s="122">
        <f t="shared" si="142"/>
        <v>-514.47953311404717</v>
      </c>
      <c r="AA98" s="122">
        <f t="shared" si="142"/>
        <v>-517.28951615707797</v>
      </c>
      <c r="AB98" s="122">
        <f t="shared" si="142"/>
        <v>-510.54644415707799</v>
      </c>
      <c r="AC98" s="122">
        <f t="shared" si="142"/>
        <v>-524.11487340184431</v>
      </c>
      <c r="AD98" s="122">
        <f t="shared" si="142"/>
        <v>-515.75413940184433</v>
      </c>
      <c r="AE98" s="122">
        <f t="shared" si="142"/>
        <v>-612.78328990942691</v>
      </c>
      <c r="AF98" s="122">
        <f t="shared" si="142"/>
        <v>-618.94151700398254</v>
      </c>
      <c r="AG98" s="122">
        <f t="shared" si="142"/>
        <v>-656.59296001354949</v>
      </c>
      <c r="AH98" s="122">
        <f t="shared" si="142"/>
        <v>-677.63761592406536</v>
      </c>
      <c r="AI98" s="122">
        <f t="shared" si="142"/>
        <v>-695.92648990921134</v>
      </c>
      <c r="AJ98" s="122">
        <f t="shared" si="142"/>
        <v>-706.57239709224154</v>
      </c>
      <c r="AK98" s="122">
        <f t="shared" si="142"/>
        <v>-711.33569403478009</v>
      </c>
      <c r="AL98" s="122">
        <f t="shared" si="142"/>
        <v>-724.12409182649083</v>
      </c>
      <c r="AM98" s="122">
        <f t="shared" si="142"/>
        <v>-743.35593099799598</v>
      </c>
      <c r="AN98" s="122">
        <f t="shared" si="142"/>
        <v>-772.28250303528307</v>
      </c>
      <c r="AO98" s="122">
        <f t="shared" si="142"/>
        <v>-787.70573192264328</v>
      </c>
      <c r="AP98" s="122">
        <f t="shared" si="142"/>
        <v>-934.10840785763014</v>
      </c>
      <c r="AQ98" s="122">
        <f t="shared" si="142"/>
        <v>-929.54620217688876</v>
      </c>
      <c r="AR98" s="122">
        <f t="shared" si="142"/>
        <v>-940.18681976009543</v>
      </c>
      <c r="AS98" s="122">
        <f t="shared" si="142"/>
        <v>-991.044852925898</v>
      </c>
      <c r="AT98" s="122">
        <f t="shared" si="142"/>
        <v>-1004.6120438302405</v>
      </c>
    </row>
    <row r="99" spans="1:89" s="48" customFormat="1" ht="13" customHeight="1" x14ac:dyDescent="0.75">
      <c r="A99" s="32"/>
      <c r="B99" s="32"/>
      <c r="C99" s="44" t="s">
        <v>63</v>
      </c>
      <c r="D99" s="60"/>
      <c r="E99" s="123">
        <f>SUM(E96:E98)</f>
        <v>2068.517455133569</v>
      </c>
      <c r="F99" s="123">
        <f t="shared" ref="F99" si="143">SUM(F96:F98)</f>
        <v>2056.5431941194906</v>
      </c>
      <c r="G99" s="123">
        <f t="shared" ref="G99" si="144">SUM(G96:G98)</f>
        <v>2045.9912449910014</v>
      </c>
      <c r="H99" s="123">
        <f t="shared" ref="H99" si="145">SUM(H96:H98)</f>
        <v>2028.8934576712488</v>
      </c>
      <c r="I99" s="123">
        <f t="shared" ref="I99" si="146">SUM(I96:I98)</f>
        <v>2027.4400729783517</v>
      </c>
      <c r="J99" s="123">
        <f t="shared" ref="J99" si="147">SUM(J96:J98)</f>
        <v>2020.5572433447724</v>
      </c>
      <c r="K99" s="123">
        <f t="shared" ref="K99" si="148">SUM(K96:K98)</f>
        <v>1987.4795351248631</v>
      </c>
      <c r="L99" s="123">
        <f t="shared" ref="L99" si="149">SUM(L96:L98)</f>
        <v>1933.0980719848731</v>
      </c>
      <c r="M99" s="123">
        <f t="shared" ref="M99" si="150">SUM(M96:M98)</f>
        <v>1930.4600788449438</v>
      </c>
      <c r="N99" s="123">
        <f t="shared" ref="N99" si="151">SUM(N96:N98)</f>
        <v>1918.7712137081248</v>
      </c>
      <c r="O99" s="123">
        <f t="shared" ref="O99" si="152">SUM(O96:O98)</f>
        <v>1843.2508858889337</v>
      </c>
      <c r="P99" s="123">
        <f t="shared" ref="P99" si="153">SUM(P96:P98)</f>
        <v>1817.3461550329939</v>
      </c>
      <c r="Q99" s="123">
        <f t="shared" ref="Q99" si="154">SUM(Q96:Q98)</f>
        <v>1800.1916857351025</v>
      </c>
      <c r="R99" s="123">
        <f t="shared" ref="R99" si="155">SUM(R96:R98)</f>
        <v>1774.1125867063733</v>
      </c>
      <c r="S99" s="123">
        <f t="shared" ref="S99" si="156">SUM(S96:S98)</f>
        <v>1754.4942377058978</v>
      </c>
      <c r="T99" s="123">
        <f t="shared" ref="T99" si="157">SUM(T96:T98)</f>
        <v>1669.265936033725</v>
      </c>
      <c r="U99" s="123">
        <f t="shared" ref="U99" si="158">SUM(U96:U98)</f>
        <v>1687.8007260337249</v>
      </c>
      <c r="V99" s="123">
        <f t="shared" ref="V99" si="159">SUM(V96:V98)</f>
        <v>1682.4460213703119</v>
      </c>
      <c r="W99" s="123">
        <f t="shared" ref="W99" si="160">SUM(W96:W98)</f>
        <v>1660.4462289218163</v>
      </c>
      <c r="X99" s="123">
        <f t="shared" ref="X99" si="161">SUM(X96:X98)</f>
        <v>1634.0477563914458</v>
      </c>
      <c r="Y99" s="123">
        <f t="shared" ref="Y99" si="162">SUM(Y96:Y98)</f>
        <v>1560.4749315271056</v>
      </c>
      <c r="Z99" s="123">
        <f t="shared" ref="Z99" si="163">SUM(Z96:Z98)</f>
        <v>1554.0379220195218</v>
      </c>
      <c r="AA99" s="123">
        <f t="shared" ref="AA99" si="164">SUM(AA96:AA98)</f>
        <v>1551.227938976491</v>
      </c>
      <c r="AB99" s="123">
        <f t="shared" ref="AB99" si="165">SUM(AB96:AB98)</f>
        <v>1557.971010976491</v>
      </c>
      <c r="AC99" s="123">
        <f t="shared" ref="AC99" si="166">SUM(AC96:AC98)</f>
        <v>1544.4025817317247</v>
      </c>
      <c r="AD99" s="123">
        <f t="shared" ref="AD99" si="167">SUM(AD96:AD98)</f>
        <v>1552.7633157317246</v>
      </c>
      <c r="AE99" s="123">
        <f t="shared" ref="AE99" si="168">SUM(AE96:AE98)</f>
        <v>1455.7341652241421</v>
      </c>
      <c r="AF99" s="123">
        <f t="shared" ref="AF99" si="169">SUM(AF96:AF98)</f>
        <v>1449.5759381295866</v>
      </c>
      <c r="AG99" s="123">
        <f t="shared" ref="AG99" si="170">SUM(AG96:AG98)</f>
        <v>1411.9244951200194</v>
      </c>
      <c r="AH99" s="123">
        <f t="shared" ref="AH99" si="171">SUM(AH96:AH98)</f>
        <v>1390.8798392095036</v>
      </c>
      <c r="AI99" s="123">
        <f t="shared" ref="AI99" si="172">SUM(AI96:AI98)</f>
        <v>1372.5909652243577</v>
      </c>
      <c r="AJ99" s="123">
        <f t="shared" ref="AJ99" si="173">SUM(AJ96:AJ98)</f>
        <v>1361.9450580413275</v>
      </c>
      <c r="AK99" s="123">
        <f t="shared" ref="AK99" si="174">SUM(AK96:AK98)</f>
        <v>1357.1817610987889</v>
      </c>
      <c r="AL99" s="123">
        <f t="shared" ref="AL99" si="175">SUM(AL96:AL98)</f>
        <v>1344.3933633070783</v>
      </c>
      <c r="AM99" s="123">
        <f t="shared" ref="AM99" si="176">SUM(AM96:AM98)</f>
        <v>1325.161524135573</v>
      </c>
      <c r="AN99" s="123">
        <f t="shared" ref="AN99" si="177">SUM(AN96:AN98)</f>
        <v>1296.2349520982859</v>
      </c>
      <c r="AO99" s="123">
        <f t="shared" ref="AO99" si="178">SUM(AO96:AO98)</f>
        <v>1280.8117232109257</v>
      </c>
      <c r="AP99" s="123">
        <f t="shared" ref="AP99" si="179">SUM(AP96:AP98)</f>
        <v>1134.409047275939</v>
      </c>
      <c r="AQ99" s="123">
        <f t="shared" ref="AQ99" si="180">SUM(AQ96:AQ98)</f>
        <v>1138.9712529566802</v>
      </c>
      <c r="AR99" s="123">
        <f t="shared" ref="AR99" si="181">SUM(AR96:AR98)</f>
        <v>1128.3306353734736</v>
      </c>
      <c r="AS99" s="123">
        <f t="shared" ref="AS99" si="182">SUM(AS96:AS98)</f>
        <v>1077.4726022076711</v>
      </c>
      <c r="AT99" s="123">
        <f t="shared" ref="AT99" si="183">SUM(AT96:AT98)</f>
        <v>1063.9054113033285</v>
      </c>
    </row>
    <row r="100" spans="1:89" s="48" customFormat="1" ht="13" customHeight="1" x14ac:dyDescent="0.75">
      <c r="A100" s="32"/>
      <c r="B100" s="32"/>
      <c r="C100" s="57" t="s">
        <v>123</v>
      </c>
      <c r="D100" s="59">
        <f>'A3 Generation Share'!$J$12</f>
        <v>0.62517163438179946</v>
      </c>
      <c r="E100" s="122">
        <f>E86*$D100</f>
        <v>108.83050328481804</v>
      </c>
      <c r="F100" s="122">
        <f t="shared" ref="F100:AT100" si="184">F86*$D100</f>
        <v>108.83050328481804</v>
      </c>
      <c r="G100" s="122">
        <f t="shared" si="184"/>
        <v>108.83050328481804</v>
      </c>
      <c r="H100" s="122">
        <f t="shared" si="184"/>
        <v>108.83050328481804</v>
      </c>
      <c r="I100" s="122">
        <f t="shared" si="184"/>
        <v>108.83050328481804</v>
      </c>
      <c r="J100" s="122">
        <f t="shared" si="184"/>
        <v>108.83050328481804</v>
      </c>
      <c r="K100" s="122">
        <f t="shared" si="184"/>
        <v>108.83050328481804</v>
      </c>
      <c r="L100" s="122">
        <f t="shared" si="184"/>
        <v>108.83050328481804</v>
      </c>
      <c r="M100" s="122">
        <f t="shared" si="184"/>
        <v>108.83050328481804</v>
      </c>
      <c r="N100" s="122">
        <f t="shared" si="184"/>
        <v>108.83050328481804</v>
      </c>
      <c r="O100" s="122">
        <f t="shared" si="184"/>
        <v>108.83050328481804</v>
      </c>
      <c r="P100" s="122">
        <f t="shared" si="184"/>
        <v>108.83050328481804</v>
      </c>
      <c r="Q100" s="122">
        <f t="shared" si="184"/>
        <v>108.83050328481804</v>
      </c>
      <c r="R100" s="122">
        <f t="shared" si="184"/>
        <v>108.83050328481804</v>
      </c>
      <c r="S100" s="122">
        <f t="shared" si="184"/>
        <v>108.83050328481804</v>
      </c>
      <c r="T100" s="122">
        <f t="shared" si="184"/>
        <v>108.83050328481804</v>
      </c>
      <c r="U100" s="122">
        <f t="shared" si="184"/>
        <v>108.83050328481804</v>
      </c>
      <c r="V100" s="122">
        <f t="shared" si="184"/>
        <v>108.83050328481804</v>
      </c>
      <c r="W100" s="122">
        <f t="shared" si="184"/>
        <v>108.83050328481804</v>
      </c>
      <c r="X100" s="122">
        <f t="shared" si="184"/>
        <v>108.83050328481804</v>
      </c>
      <c r="Y100" s="122">
        <f t="shared" si="184"/>
        <v>108.83050328481804</v>
      </c>
      <c r="Z100" s="122">
        <f t="shared" si="184"/>
        <v>108.83050328481804</v>
      </c>
      <c r="AA100" s="122">
        <f t="shared" si="184"/>
        <v>108.83050328481804</v>
      </c>
      <c r="AB100" s="122">
        <f t="shared" si="184"/>
        <v>108.83050328481804</v>
      </c>
      <c r="AC100" s="122">
        <f t="shared" si="184"/>
        <v>108.83050328481804</v>
      </c>
      <c r="AD100" s="122">
        <f t="shared" si="184"/>
        <v>108.83050328481804</v>
      </c>
      <c r="AE100" s="122">
        <f t="shared" si="184"/>
        <v>108.83050328481804</v>
      </c>
      <c r="AF100" s="122">
        <f t="shared" si="184"/>
        <v>108.83050328481804</v>
      </c>
      <c r="AG100" s="122">
        <f t="shared" si="184"/>
        <v>108.83050328481804</v>
      </c>
      <c r="AH100" s="122">
        <f t="shared" si="184"/>
        <v>108.83050328481804</v>
      </c>
      <c r="AI100" s="122">
        <f t="shared" si="184"/>
        <v>108.83050328481804</v>
      </c>
      <c r="AJ100" s="122">
        <f t="shared" si="184"/>
        <v>108.83050328481804</v>
      </c>
      <c r="AK100" s="122">
        <f t="shared" si="184"/>
        <v>108.83050328481804</v>
      </c>
      <c r="AL100" s="122">
        <f t="shared" si="184"/>
        <v>108.83050328481804</v>
      </c>
      <c r="AM100" s="122">
        <f t="shared" si="184"/>
        <v>108.83050328481804</v>
      </c>
      <c r="AN100" s="122">
        <f t="shared" si="184"/>
        <v>108.83050328481804</v>
      </c>
      <c r="AO100" s="122">
        <f t="shared" si="184"/>
        <v>108.83050328481804</v>
      </c>
      <c r="AP100" s="122">
        <f t="shared" si="184"/>
        <v>108.83050328481804</v>
      </c>
      <c r="AQ100" s="122">
        <f t="shared" si="184"/>
        <v>108.83050328481804</v>
      </c>
      <c r="AR100" s="122">
        <f t="shared" si="184"/>
        <v>108.83050328481804</v>
      </c>
      <c r="AS100" s="122">
        <f t="shared" si="184"/>
        <v>108.83050328481804</v>
      </c>
      <c r="AT100" s="122">
        <f t="shared" si="184"/>
        <v>108.83050328481804</v>
      </c>
    </row>
    <row r="101" spans="1:89" s="48" customFormat="1" ht="13" customHeight="1" x14ac:dyDescent="0.75">
      <c r="A101" s="32"/>
      <c r="B101" s="32"/>
      <c r="C101" s="44" t="s">
        <v>145</v>
      </c>
      <c r="D101" s="44"/>
      <c r="E101" s="123">
        <f>SUM(E99:E100)</f>
        <v>2177.347958418387</v>
      </c>
      <c r="F101" s="123">
        <f t="shared" ref="F101" si="185">SUM(F99:F100)</f>
        <v>2165.3736974043086</v>
      </c>
      <c r="G101" s="123">
        <f t="shared" ref="G101" si="186">SUM(G99:G100)</f>
        <v>2154.8217482758196</v>
      </c>
      <c r="H101" s="123">
        <f t="shared" ref="H101" si="187">SUM(H99:H100)</f>
        <v>2137.723960956067</v>
      </c>
      <c r="I101" s="123">
        <f t="shared" ref="I101" si="188">SUM(I99:I100)</f>
        <v>2136.2705762631699</v>
      </c>
      <c r="J101" s="123">
        <f t="shared" ref="J101" si="189">SUM(J99:J100)</f>
        <v>2129.3877466295903</v>
      </c>
      <c r="K101" s="123">
        <f t="shared" ref="K101" si="190">SUM(K99:K100)</f>
        <v>2096.3100384096811</v>
      </c>
      <c r="L101" s="123">
        <f t="shared" ref="L101" si="191">SUM(L99:L100)</f>
        <v>2041.928575269691</v>
      </c>
      <c r="M101" s="123">
        <f t="shared" ref="M101" si="192">SUM(M99:M100)</f>
        <v>2039.2905821297618</v>
      </c>
      <c r="N101" s="123">
        <f t="shared" ref="N101" si="193">SUM(N99:N100)</f>
        <v>2027.6017169929428</v>
      </c>
      <c r="O101" s="123">
        <f t="shared" ref="O101" si="194">SUM(O99:O100)</f>
        <v>1952.0813891737516</v>
      </c>
      <c r="P101" s="123">
        <f t="shared" ref="P101" si="195">SUM(P99:P100)</f>
        <v>1926.1766583178119</v>
      </c>
      <c r="Q101" s="123">
        <f t="shared" ref="Q101" si="196">SUM(Q99:Q100)</f>
        <v>1909.0221890199205</v>
      </c>
      <c r="R101" s="123">
        <f t="shared" ref="R101" si="197">SUM(R99:R100)</f>
        <v>1882.9430899911913</v>
      </c>
      <c r="S101" s="123">
        <f t="shared" ref="S101" si="198">SUM(S99:S100)</f>
        <v>1863.3247409907158</v>
      </c>
      <c r="T101" s="123">
        <f t="shared" ref="T101" si="199">SUM(T99:T100)</f>
        <v>1778.0964393185429</v>
      </c>
      <c r="U101" s="123">
        <f t="shared" ref="U101" si="200">SUM(U99:U100)</f>
        <v>1796.6312293185429</v>
      </c>
      <c r="V101" s="123">
        <f t="shared" ref="V101" si="201">SUM(V99:V100)</f>
        <v>1791.2765246551298</v>
      </c>
      <c r="W101" s="123">
        <f t="shared" ref="W101" si="202">SUM(W99:W100)</f>
        <v>1769.2767322066343</v>
      </c>
      <c r="X101" s="123">
        <f t="shared" ref="X101" si="203">SUM(X99:X100)</f>
        <v>1742.8782596762637</v>
      </c>
      <c r="Y101" s="123">
        <f t="shared" ref="Y101" si="204">SUM(Y99:Y100)</f>
        <v>1669.3054348119235</v>
      </c>
      <c r="Z101" s="123">
        <f t="shared" ref="Z101" si="205">SUM(Z99:Z100)</f>
        <v>1662.8684253043398</v>
      </c>
      <c r="AA101" s="123">
        <f t="shared" ref="AA101" si="206">SUM(AA99:AA100)</f>
        <v>1660.058442261309</v>
      </c>
      <c r="AB101" s="123">
        <f t="shared" ref="AB101" si="207">SUM(AB99:AB100)</f>
        <v>1666.801514261309</v>
      </c>
      <c r="AC101" s="123">
        <f t="shared" ref="AC101" si="208">SUM(AC99:AC100)</f>
        <v>1653.2330850165426</v>
      </c>
      <c r="AD101" s="123">
        <f t="shared" ref="AD101" si="209">SUM(AD99:AD100)</f>
        <v>1661.5938190165425</v>
      </c>
      <c r="AE101" s="123">
        <f t="shared" ref="AE101" si="210">SUM(AE99:AE100)</f>
        <v>1564.56466850896</v>
      </c>
      <c r="AF101" s="123">
        <f t="shared" ref="AF101" si="211">SUM(AF99:AF100)</f>
        <v>1558.4064414144045</v>
      </c>
      <c r="AG101" s="123">
        <f t="shared" ref="AG101" si="212">SUM(AG99:AG100)</f>
        <v>1520.7549984048374</v>
      </c>
      <c r="AH101" s="123">
        <f t="shared" ref="AH101" si="213">SUM(AH99:AH100)</f>
        <v>1499.7103424943216</v>
      </c>
      <c r="AI101" s="123">
        <f t="shared" ref="AI101" si="214">SUM(AI99:AI100)</f>
        <v>1481.4214685091756</v>
      </c>
      <c r="AJ101" s="123">
        <f t="shared" ref="AJ101" si="215">SUM(AJ99:AJ100)</f>
        <v>1470.7755613261454</v>
      </c>
      <c r="AK101" s="123">
        <f t="shared" ref="AK101" si="216">SUM(AK99:AK100)</f>
        <v>1466.0122643836069</v>
      </c>
      <c r="AL101" s="123">
        <f t="shared" ref="AL101" si="217">SUM(AL99:AL100)</f>
        <v>1453.2238665918962</v>
      </c>
      <c r="AM101" s="123">
        <f t="shared" ref="AM101" si="218">SUM(AM99:AM100)</f>
        <v>1433.992027420391</v>
      </c>
      <c r="AN101" s="123">
        <f t="shared" ref="AN101" si="219">SUM(AN99:AN100)</f>
        <v>1405.0654553831039</v>
      </c>
      <c r="AO101" s="123">
        <f t="shared" ref="AO101" si="220">SUM(AO99:AO100)</f>
        <v>1389.6422264957437</v>
      </c>
      <c r="AP101" s="123">
        <f t="shared" ref="AP101" si="221">SUM(AP99:AP100)</f>
        <v>1243.2395505607569</v>
      </c>
      <c r="AQ101" s="123">
        <f t="shared" ref="AQ101" si="222">SUM(AQ99:AQ100)</f>
        <v>1247.8017562414982</v>
      </c>
      <c r="AR101" s="123">
        <f t="shared" ref="AR101" si="223">SUM(AR99:AR100)</f>
        <v>1237.1611386582915</v>
      </c>
      <c r="AS101" s="123">
        <f t="shared" ref="AS101" si="224">SUM(AS99:AS100)</f>
        <v>1186.3031054924891</v>
      </c>
      <c r="AT101" s="123">
        <f t="shared" ref="AT101" si="225">SUM(AT99:AT100)</f>
        <v>1172.7359145881464</v>
      </c>
    </row>
    <row r="102" spans="1:89" s="48" customFormat="1" ht="13" customHeight="1" x14ac:dyDescent="0.75">
      <c r="A102" s="32"/>
      <c r="B102" s="32"/>
      <c r="C102" s="57" t="s">
        <v>271</v>
      </c>
      <c r="D102" s="59">
        <v>1</v>
      </c>
      <c r="E102" s="122">
        <f>E88*$D102</f>
        <v>-143.203</v>
      </c>
      <c r="F102" s="122">
        <f t="shared" ref="F102:AT102" si="226">F88*$D102</f>
        <v>-143.203</v>
      </c>
      <c r="G102" s="122">
        <f t="shared" si="226"/>
        <v>-143.203</v>
      </c>
      <c r="H102" s="122">
        <f t="shared" si="226"/>
        <v>-143.203</v>
      </c>
      <c r="I102" s="122">
        <f t="shared" si="226"/>
        <v>-143.203</v>
      </c>
      <c r="J102" s="122">
        <f t="shared" si="226"/>
        <v>-143.203</v>
      </c>
      <c r="K102" s="122">
        <f t="shared" si="226"/>
        <v>-143.203</v>
      </c>
      <c r="L102" s="122">
        <f t="shared" si="226"/>
        <v>-143.203</v>
      </c>
      <c r="M102" s="122">
        <f t="shared" si="226"/>
        <v>-143.203</v>
      </c>
      <c r="N102" s="122">
        <f t="shared" si="226"/>
        <v>-143.203</v>
      </c>
      <c r="O102" s="122">
        <f t="shared" si="226"/>
        <v>-143.203</v>
      </c>
      <c r="P102" s="122">
        <f t="shared" si="226"/>
        <v>-143.203</v>
      </c>
      <c r="Q102" s="122">
        <f t="shared" si="226"/>
        <v>-143.203</v>
      </c>
      <c r="R102" s="122">
        <f t="shared" si="226"/>
        <v>-143.203</v>
      </c>
      <c r="S102" s="122">
        <f t="shared" si="226"/>
        <v>-143.203</v>
      </c>
      <c r="T102" s="122">
        <f t="shared" si="226"/>
        <v>-143.203</v>
      </c>
      <c r="U102" s="122">
        <f t="shared" si="226"/>
        <v>-143.203</v>
      </c>
      <c r="V102" s="122">
        <f t="shared" si="226"/>
        <v>-143.203</v>
      </c>
      <c r="W102" s="122">
        <f t="shared" si="226"/>
        <v>-143.203</v>
      </c>
      <c r="X102" s="122">
        <f t="shared" si="226"/>
        <v>-143.203</v>
      </c>
      <c r="Y102" s="122">
        <f t="shared" si="226"/>
        <v>-143.203</v>
      </c>
      <c r="Z102" s="122">
        <f t="shared" si="226"/>
        <v>-143.203</v>
      </c>
      <c r="AA102" s="122">
        <f t="shared" si="226"/>
        <v>-143.203</v>
      </c>
      <c r="AB102" s="122">
        <f t="shared" si="226"/>
        <v>-143.203</v>
      </c>
      <c r="AC102" s="122">
        <f t="shared" si="226"/>
        <v>-143.203</v>
      </c>
      <c r="AD102" s="122">
        <f t="shared" si="226"/>
        <v>-143.203</v>
      </c>
      <c r="AE102" s="122">
        <f t="shared" si="226"/>
        <v>-143.203</v>
      </c>
      <c r="AF102" s="122">
        <f t="shared" si="226"/>
        <v>-143.203</v>
      </c>
      <c r="AG102" s="122">
        <f t="shared" si="226"/>
        <v>-143.203</v>
      </c>
      <c r="AH102" s="122">
        <f t="shared" si="226"/>
        <v>-143.203</v>
      </c>
      <c r="AI102" s="122">
        <f t="shared" si="226"/>
        <v>-143.203</v>
      </c>
      <c r="AJ102" s="122">
        <f t="shared" si="226"/>
        <v>-143.203</v>
      </c>
      <c r="AK102" s="122">
        <f t="shared" si="226"/>
        <v>-143.203</v>
      </c>
      <c r="AL102" s="122">
        <f t="shared" si="226"/>
        <v>-143.203</v>
      </c>
      <c r="AM102" s="122">
        <f t="shared" si="226"/>
        <v>-143.203</v>
      </c>
      <c r="AN102" s="122">
        <f t="shared" si="226"/>
        <v>-143.203</v>
      </c>
      <c r="AO102" s="122">
        <f t="shared" si="226"/>
        <v>-143.203</v>
      </c>
      <c r="AP102" s="122">
        <f t="shared" si="226"/>
        <v>-143.203</v>
      </c>
      <c r="AQ102" s="122">
        <f t="shared" si="226"/>
        <v>-143.203</v>
      </c>
      <c r="AR102" s="122">
        <f t="shared" si="226"/>
        <v>-143.203</v>
      </c>
      <c r="AS102" s="122">
        <f t="shared" si="226"/>
        <v>-143.203</v>
      </c>
      <c r="AT102" s="122">
        <f t="shared" si="226"/>
        <v>-143.203</v>
      </c>
    </row>
    <row r="103" spans="1:89" s="48" customFormat="1" ht="13" customHeight="1" x14ac:dyDescent="0.75">
      <c r="A103" s="32"/>
      <c r="B103" s="32"/>
      <c r="C103" s="57" t="s">
        <v>273</v>
      </c>
      <c r="D103" s="59">
        <v>1</v>
      </c>
      <c r="E103" s="122">
        <f>E89*$D103</f>
        <v>0</v>
      </c>
      <c r="F103" s="122">
        <f t="shared" ref="F103:AT103" si="227">F89*$D103</f>
        <v>0</v>
      </c>
      <c r="G103" s="122">
        <f t="shared" si="227"/>
        <v>0</v>
      </c>
      <c r="H103" s="122">
        <f t="shared" si="227"/>
        <v>0</v>
      </c>
      <c r="I103" s="122">
        <f t="shared" si="227"/>
        <v>0</v>
      </c>
      <c r="J103" s="122">
        <f t="shared" si="227"/>
        <v>0</v>
      </c>
      <c r="K103" s="122">
        <f t="shared" si="227"/>
        <v>0</v>
      </c>
      <c r="L103" s="122">
        <f t="shared" si="227"/>
        <v>0</v>
      </c>
      <c r="M103" s="122">
        <f t="shared" si="227"/>
        <v>0</v>
      </c>
      <c r="N103" s="122">
        <f t="shared" si="227"/>
        <v>0</v>
      </c>
      <c r="O103" s="122">
        <f t="shared" si="227"/>
        <v>0</v>
      </c>
      <c r="P103" s="122">
        <f t="shared" si="227"/>
        <v>0</v>
      </c>
      <c r="Q103" s="122">
        <f t="shared" si="227"/>
        <v>0</v>
      </c>
      <c r="R103" s="122">
        <f t="shared" si="227"/>
        <v>0</v>
      </c>
      <c r="S103" s="122">
        <f t="shared" si="227"/>
        <v>0</v>
      </c>
      <c r="T103" s="122">
        <f t="shared" si="227"/>
        <v>0</v>
      </c>
      <c r="U103" s="122">
        <f t="shared" si="227"/>
        <v>0</v>
      </c>
      <c r="V103" s="122">
        <f t="shared" si="227"/>
        <v>0</v>
      </c>
      <c r="W103" s="122">
        <f t="shared" si="227"/>
        <v>0</v>
      </c>
      <c r="X103" s="122">
        <f t="shared" si="227"/>
        <v>0</v>
      </c>
      <c r="Y103" s="122">
        <f t="shared" si="227"/>
        <v>0</v>
      </c>
      <c r="Z103" s="122">
        <f t="shared" si="227"/>
        <v>0</v>
      </c>
      <c r="AA103" s="122">
        <f t="shared" si="227"/>
        <v>0</v>
      </c>
      <c r="AB103" s="122">
        <f t="shared" si="227"/>
        <v>0</v>
      </c>
      <c r="AC103" s="122">
        <f t="shared" si="227"/>
        <v>0</v>
      </c>
      <c r="AD103" s="122">
        <f t="shared" si="227"/>
        <v>0</v>
      </c>
      <c r="AE103" s="122">
        <f t="shared" si="227"/>
        <v>0</v>
      </c>
      <c r="AF103" s="122">
        <f t="shared" si="227"/>
        <v>0</v>
      </c>
      <c r="AG103" s="122">
        <f t="shared" si="227"/>
        <v>0</v>
      </c>
      <c r="AH103" s="122">
        <f t="shared" si="227"/>
        <v>0</v>
      </c>
      <c r="AI103" s="122">
        <f t="shared" si="227"/>
        <v>0</v>
      </c>
      <c r="AJ103" s="122">
        <f t="shared" si="227"/>
        <v>0</v>
      </c>
      <c r="AK103" s="122">
        <f t="shared" si="227"/>
        <v>0</v>
      </c>
      <c r="AL103" s="122">
        <f t="shared" si="227"/>
        <v>0</v>
      </c>
      <c r="AM103" s="122">
        <f t="shared" si="227"/>
        <v>0</v>
      </c>
      <c r="AN103" s="122">
        <f t="shared" si="227"/>
        <v>0</v>
      </c>
      <c r="AO103" s="122">
        <f t="shared" si="227"/>
        <v>0</v>
      </c>
      <c r="AP103" s="122">
        <f t="shared" si="227"/>
        <v>0</v>
      </c>
      <c r="AQ103" s="122">
        <f t="shared" si="227"/>
        <v>0</v>
      </c>
      <c r="AR103" s="122">
        <f t="shared" si="227"/>
        <v>0</v>
      </c>
      <c r="AS103" s="122">
        <f t="shared" si="227"/>
        <v>0</v>
      </c>
      <c r="AT103" s="122">
        <f t="shared" si="227"/>
        <v>0</v>
      </c>
    </row>
    <row r="104" spans="1:89" s="48" customFormat="1" ht="13" customHeight="1" x14ac:dyDescent="0.75">
      <c r="A104" s="32"/>
      <c r="B104" s="32"/>
      <c r="C104" s="57" t="s">
        <v>274</v>
      </c>
      <c r="D104" s="59">
        <v>1</v>
      </c>
      <c r="E104" s="122">
        <f>E90*$D104</f>
        <v>0</v>
      </c>
      <c r="F104" s="122">
        <f t="shared" ref="F104:AT104" si="228">F90*$D104</f>
        <v>-10.220770999999999</v>
      </c>
      <c r="G104" s="122">
        <f t="shared" si="228"/>
        <v>-19.227511</v>
      </c>
      <c r="H104" s="122">
        <f t="shared" si="228"/>
        <v>-33.821528000000001</v>
      </c>
      <c r="I104" s="122">
        <f t="shared" si="228"/>
        <v>-38.619177000000001</v>
      </c>
      <c r="J104" s="122">
        <f t="shared" si="228"/>
        <v>-44.494097000000004</v>
      </c>
      <c r="K104" s="122">
        <f t="shared" si="228"/>
        <v>-72.727963000000003</v>
      </c>
      <c r="L104" s="122">
        <f t="shared" si="228"/>
        <v>-119.14589900000001</v>
      </c>
      <c r="M104" s="122">
        <f t="shared" si="228"/>
        <v>-121.39758900000001</v>
      </c>
      <c r="N104" s="122">
        <f t="shared" si="228"/>
        <v>-131.37475700000002</v>
      </c>
      <c r="O104" s="122">
        <f t="shared" si="228"/>
        <v>-195.83601900000002</v>
      </c>
      <c r="P104" s="122">
        <f t="shared" si="228"/>
        <v>-217.94730600000003</v>
      </c>
      <c r="Q104" s="122">
        <f t="shared" si="228"/>
        <v>-256.26353900000004</v>
      </c>
      <c r="R104" s="122">
        <f t="shared" si="228"/>
        <v>-278.52366000000006</v>
      </c>
      <c r="S104" s="122">
        <f t="shared" si="228"/>
        <v>-295.26913200000007</v>
      </c>
      <c r="T104" s="122">
        <f t="shared" si="228"/>
        <v>-368.016749</v>
      </c>
      <c r="U104" s="122">
        <f t="shared" si="228"/>
        <v>-386.55153899999999</v>
      </c>
      <c r="V104" s="122">
        <f t="shared" si="228"/>
        <v>-391.12210999999996</v>
      </c>
      <c r="W104" s="122">
        <f t="shared" si="228"/>
        <v>-409.90029099999998</v>
      </c>
      <c r="X104" s="122">
        <f t="shared" si="228"/>
        <v>-432.43301700000001</v>
      </c>
      <c r="Y104" s="122">
        <f t="shared" si="228"/>
        <v>-495.231965</v>
      </c>
      <c r="Z104" s="122">
        <f t="shared" si="228"/>
        <v>-500.72635000000002</v>
      </c>
      <c r="AA104" s="122">
        <f t="shared" si="228"/>
        <v>-503.124844</v>
      </c>
      <c r="AB104" s="122">
        <f t="shared" si="228"/>
        <v>-509.86791599999998</v>
      </c>
      <c r="AC104" s="122">
        <f t="shared" si="228"/>
        <v>-521.44940799999995</v>
      </c>
      <c r="AD104" s="122">
        <f t="shared" si="228"/>
        <v>-529.81014199999993</v>
      </c>
      <c r="AE104" s="122">
        <f t="shared" si="228"/>
        <v>-612.63051199999995</v>
      </c>
      <c r="AF104" s="122">
        <f t="shared" si="228"/>
        <v>-617.88693899999998</v>
      </c>
      <c r="AG104" s="122">
        <f t="shared" si="228"/>
        <v>-650.02476999999999</v>
      </c>
      <c r="AH104" s="122">
        <f t="shared" si="228"/>
        <v>-667.98768299999995</v>
      </c>
      <c r="AI104" s="122">
        <f t="shared" si="228"/>
        <v>-683.59836599999994</v>
      </c>
      <c r="AJ104" s="122">
        <f t="shared" si="228"/>
        <v>-692.68530499999997</v>
      </c>
      <c r="AK104" s="122">
        <f t="shared" si="228"/>
        <v>-696.75107300000002</v>
      </c>
      <c r="AL104" s="122">
        <f t="shared" si="228"/>
        <v>-707.66676000000007</v>
      </c>
      <c r="AM104" s="122">
        <f t="shared" si="228"/>
        <v>-724.08232200000009</v>
      </c>
      <c r="AN104" s="122">
        <f t="shared" si="228"/>
        <v>-748.77293700000007</v>
      </c>
      <c r="AO104" s="122">
        <f t="shared" si="228"/>
        <v>-761.93761500000005</v>
      </c>
      <c r="AP104" s="122">
        <f t="shared" si="228"/>
        <v>-886.90133700000013</v>
      </c>
      <c r="AQ104" s="122">
        <f t="shared" si="228"/>
        <v>-900.86089300000015</v>
      </c>
      <c r="AR104" s="122">
        <f t="shared" si="228"/>
        <v>-909.94331700000009</v>
      </c>
      <c r="AS104" s="122">
        <f t="shared" si="228"/>
        <v>-953.35378800000012</v>
      </c>
      <c r="AT104" s="122">
        <f t="shared" si="228"/>
        <v>-964.93422300000009</v>
      </c>
    </row>
    <row r="105" spans="1:89" s="48" customFormat="1" ht="13" customHeight="1" x14ac:dyDescent="0.75">
      <c r="A105" s="32"/>
      <c r="B105" s="32"/>
      <c r="C105" s="53" t="s">
        <v>145</v>
      </c>
      <c r="D105" s="56"/>
      <c r="E105" s="125">
        <f>SUM(E101:E104)</f>
        <v>2034.144958418387</v>
      </c>
      <c r="F105" s="125">
        <f t="shared" ref="F105:AT105" si="229">SUM(F101:F104)</f>
        <v>2011.9499264043086</v>
      </c>
      <c r="G105" s="125">
        <f t="shared" si="229"/>
        <v>1992.3912372758195</v>
      </c>
      <c r="H105" s="125">
        <f t="shared" si="229"/>
        <v>1960.6994329560671</v>
      </c>
      <c r="I105" s="125">
        <f t="shared" si="229"/>
        <v>1954.4483992631699</v>
      </c>
      <c r="J105" s="125">
        <f t="shared" si="229"/>
        <v>1941.6906496295903</v>
      </c>
      <c r="K105" s="125">
        <f t="shared" si="229"/>
        <v>1880.379075409681</v>
      </c>
      <c r="L105" s="125">
        <f t="shared" si="229"/>
        <v>1779.5796762696909</v>
      </c>
      <c r="M105" s="125">
        <f t="shared" si="229"/>
        <v>1774.6899931297619</v>
      </c>
      <c r="N105" s="125">
        <f t="shared" si="229"/>
        <v>1753.0239599929428</v>
      </c>
      <c r="O105" s="125">
        <f t="shared" si="229"/>
        <v>1613.0423701737516</v>
      </c>
      <c r="P105" s="125">
        <f t="shared" si="229"/>
        <v>1565.0263523178119</v>
      </c>
      <c r="Q105" s="125">
        <f t="shared" si="229"/>
        <v>1509.5556500199204</v>
      </c>
      <c r="R105" s="125">
        <f t="shared" si="229"/>
        <v>1461.2164299911913</v>
      </c>
      <c r="S105" s="125">
        <f t="shared" si="229"/>
        <v>1424.8526089907157</v>
      </c>
      <c r="T105" s="125">
        <f t="shared" si="229"/>
        <v>1266.8766903185428</v>
      </c>
      <c r="U105" s="125">
        <f t="shared" si="229"/>
        <v>1266.8766903185428</v>
      </c>
      <c r="V105" s="125">
        <f t="shared" si="229"/>
        <v>1256.9514146551298</v>
      </c>
      <c r="W105" s="125">
        <f t="shared" si="229"/>
        <v>1216.1734412066344</v>
      </c>
      <c r="X105" s="125">
        <f t="shared" si="229"/>
        <v>1167.2422426762637</v>
      </c>
      <c r="Y105" s="125">
        <f t="shared" si="229"/>
        <v>1030.8704698119236</v>
      </c>
      <c r="Z105" s="125">
        <f t="shared" si="229"/>
        <v>1018.9390753043398</v>
      </c>
      <c r="AA105" s="125">
        <f t="shared" si="229"/>
        <v>1013.7305982613091</v>
      </c>
      <c r="AB105" s="125">
        <f t="shared" si="229"/>
        <v>1013.7305982613091</v>
      </c>
      <c r="AC105" s="125">
        <f t="shared" si="229"/>
        <v>988.58067701654272</v>
      </c>
      <c r="AD105" s="125">
        <f t="shared" si="229"/>
        <v>988.58067701654261</v>
      </c>
      <c r="AE105" s="125">
        <f t="shared" si="229"/>
        <v>808.73115650896011</v>
      </c>
      <c r="AF105" s="125">
        <f t="shared" si="229"/>
        <v>797.31650241440457</v>
      </c>
      <c r="AG105" s="125">
        <f t="shared" si="229"/>
        <v>727.52722840483739</v>
      </c>
      <c r="AH105" s="125">
        <f t="shared" si="229"/>
        <v>688.51965949432167</v>
      </c>
      <c r="AI105" s="125">
        <f t="shared" si="229"/>
        <v>654.62010250917569</v>
      </c>
      <c r="AJ105" s="125">
        <f t="shared" si="229"/>
        <v>634.88725632614546</v>
      </c>
      <c r="AK105" s="125">
        <f t="shared" si="229"/>
        <v>626.05819138360687</v>
      </c>
      <c r="AL105" s="125">
        <f t="shared" si="229"/>
        <v>602.3541065918962</v>
      </c>
      <c r="AM105" s="125">
        <f t="shared" si="229"/>
        <v>566.7067054203909</v>
      </c>
      <c r="AN105" s="125">
        <f t="shared" si="229"/>
        <v>513.08951838310384</v>
      </c>
      <c r="AO105" s="125">
        <f t="shared" si="229"/>
        <v>484.50161149574365</v>
      </c>
      <c r="AP105" s="125">
        <f t="shared" si="229"/>
        <v>213.13521356075682</v>
      </c>
      <c r="AQ105" s="125">
        <f t="shared" si="229"/>
        <v>203.73786324149808</v>
      </c>
      <c r="AR105" s="125">
        <f t="shared" si="229"/>
        <v>184.01482165829145</v>
      </c>
      <c r="AS105" s="125">
        <f t="shared" si="229"/>
        <v>89.74631749248897</v>
      </c>
      <c r="AT105" s="125">
        <f t="shared" si="229"/>
        <v>64.59869158814638</v>
      </c>
    </row>
    <row r="106" spans="1:89" s="48" customFormat="1" ht="13" customHeight="1" x14ac:dyDescent="0.75">
      <c r="A106" s="32"/>
      <c r="B106" s="32"/>
      <c r="C106" s="57" t="s">
        <v>275</v>
      </c>
      <c r="D106" s="59">
        <v>1</v>
      </c>
      <c r="E106" s="122">
        <f t="shared" ref="E106:AT106" si="230">E92*$D106</f>
        <v>-994.68180044000007</v>
      </c>
      <c r="F106" s="122">
        <f t="shared" si="230"/>
        <v>-984.46102944000006</v>
      </c>
      <c r="G106" s="122">
        <f t="shared" si="230"/>
        <v>-975.45428944000003</v>
      </c>
      <c r="H106" s="122">
        <f t="shared" si="230"/>
        <v>-960.86027244000002</v>
      </c>
      <c r="I106" s="122">
        <f t="shared" si="230"/>
        <v>-956.06262344000004</v>
      </c>
      <c r="J106" s="122">
        <f t="shared" si="230"/>
        <v>-950.18770344000006</v>
      </c>
      <c r="K106" s="122">
        <f t="shared" si="230"/>
        <v>-921.95383744000003</v>
      </c>
      <c r="L106" s="122">
        <f t="shared" si="230"/>
        <v>-875.53590143999998</v>
      </c>
      <c r="M106" s="122">
        <f t="shared" si="230"/>
        <v>-873.28421143999992</v>
      </c>
      <c r="N106" s="122">
        <f t="shared" si="230"/>
        <v>-863.30704343999992</v>
      </c>
      <c r="O106" s="122">
        <f t="shared" si="230"/>
        <v>-798.84578143999988</v>
      </c>
      <c r="P106" s="122">
        <f t="shared" si="230"/>
        <v>-776.73449443999993</v>
      </c>
      <c r="Q106" s="122">
        <f t="shared" si="230"/>
        <v>-738.41826143999992</v>
      </c>
      <c r="R106" s="122">
        <f t="shared" si="230"/>
        <v>-716.1581404399999</v>
      </c>
      <c r="S106" s="122">
        <f t="shared" si="230"/>
        <v>-699.41266843999995</v>
      </c>
      <c r="T106" s="122">
        <f t="shared" si="230"/>
        <v>-626.66505143999996</v>
      </c>
      <c r="U106" s="122">
        <f t="shared" si="230"/>
        <v>-608.13026143999991</v>
      </c>
      <c r="V106" s="122">
        <f t="shared" si="230"/>
        <v>-603.55969043999994</v>
      </c>
      <c r="W106" s="122">
        <f t="shared" si="230"/>
        <v>-584.78150943999992</v>
      </c>
      <c r="X106" s="122">
        <f t="shared" si="230"/>
        <v>-562.2487834399999</v>
      </c>
      <c r="Y106" s="122">
        <f t="shared" si="230"/>
        <v>-499.4498354399999</v>
      </c>
      <c r="Z106" s="122">
        <f t="shared" si="230"/>
        <v>-493.95545043999988</v>
      </c>
      <c r="AA106" s="122">
        <f t="shared" si="230"/>
        <v>-491.55695643999991</v>
      </c>
      <c r="AB106" s="122">
        <f t="shared" si="230"/>
        <v>-484.81388443999992</v>
      </c>
      <c r="AC106" s="122">
        <f t="shared" si="230"/>
        <v>-473.23239243999996</v>
      </c>
      <c r="AD106" s="122">
        <f t="shared" si="230"/>
        <v>-464.87165843999998</v>
      </c>
      <c r="AE106" s="122">
        <f t="shared" si="230"/>
        <v>-382.05128844000001</v>
      </c>
      <c r="AF106" s="122">
        <f t="shared" si="230"/>
        <v>-376.79486144000003</v>
      </c>
      <c r="AG106" s="122">
        <f t="shared" si="230"/>
        <v>-344.65703044000003</v>
      </c>
      <c r="AH106" s="122">
        <f t="shared" si="230"/>
        <v>-326.69411744000001</v>
      </c>
      <c r="AI106" s="122">
        <f t="shared" si="230"/>
        <v>-311.08343444000002</v>
      </c>
      <c r="AJ106" s="122">
        <f t="shared" si="230"/>
        <v>-301.99649543999999</v>
      </c>
      <c r="AK106" s="122">
        <f t="shared" si="230"/>
        <v>-297.93072744</v>
      </c>
      <c r="AL106" s="122">
        <f t="shared" si="230"/>
        <v>-287.01504044000001</v>
      </c>
      <c r="AM106" s="122">
        <f t="shared" si="230"/>
        <v>-270.59947844000004</v>
      </c>
      <c r="AN106" s="122">
        <f t="shared" si="230"/>
        <v>-245.90886344000003</v>
      </c>
      <c r="AO106" s="122">
        <f t="shared" si="230"/>
        <v>-232.74418544000002</v>
      </c>
      <c r="AP106" s="122">
        <f t="shared" si="230"/>
        <v>-107.78046343999998</v>
      </c>
      <c r="AQ106" s="122">
        <f t="shared" si="230"/>
        <v>-93.820907439999985</v>
      </c>
      <c r="AR106" s="122">
        <f t="shared" si="230"/>
        <v>-84.738483439999982</v>
      </c>
      <c r="AS106" s="122">
        <f t="shared" si="230"/>
        <v>-41.328012440000002</v>
      </c>
      <c r="AT106" s="122">
        <f t="shared" si="230"/>
        <v>-29.747577440000001</v>
      </c>
    </row>
    <row r="107" spans="1:89" s="48" customFormat="1" ht="13" customHeight="1" x14ac:dyDescent="0.75">
      <c r="A107" s="32"/>
      <c r="B107" s="32"/>
      <c r="C107" s="53" t="s">
        <v>240</v>
      </c>
      <c r="D107" s="53"/>
      <c r="E107" s="125">
        <f t="shared" ref="E107:AT107" si="231">SUM(E105:E106)</f>
        <v>1039.4631579783868</v>
      </c>
      <c r="F107" s="125">
        <f t="shared" si="231"/>
        <v>1027.4888969643084</v>
      </c>
      <c r="G107" s="125">
        <f t="shared" si="231"/>
        <v>1016.9369478358195</v>
      </c>
      <c r="H107" s="125">
        <f t="shared" si="231"/>
        <v>999.83916051606707</v>
      </c>
      <c r="I107" s="125">
        <f t="shared" si="231"/>
        <v>998.38577582316987</v>
      </c>
      <c r="J107" s="125">
        <f t="shared" si="231"/>
        <v>991.50294618959026</v>
      </c>
      <c r="K107" s="125">
        <f t="shared" si="231"/>
        <v>958.42523796968101</v>
      </c>
      <c r="L107" s="125">
        <f t="shared" si="231"/>
        <v>904.04377482969096</v>
      </c>
      <c r="M107" s="125">
        <f t="shared" si="231"/>
        <v>901.40578168976197</v>
      </c>
      <c r="N107" s="125">
        <f t="shared" si="231"/>
        <v>889.71691655294285</v>
      </c>
      <c r="O107" s="125">
        <f t="shared" si="231"/>
        <v>814.1965887337517</v>
      </c>
      <c r="P107" s="125">
        <f t="shared" si="231"/>
        <v>788.29185787781194</v>
      </c>
      <c r="Q107" s="125">
        <f t="shared" si="231"/>
        <v>771.13738857992053</v>
      </c>
      <c r="R107" s="125">
        <f t="shared" si="231"/>
        <v>745.05828955119136</v>
      </c>
      <c r="S107" s="125">
        <f t="shared" si="231"/>
        <v>725.43994055071573</v>
      </c>
      <c r="T107" s="125">
        <f t="shared" si="231"/>
        <v>640.21163887854289</v>
      </c>
      <c r="U107" s="125">
        <f t="shared" si="231"/>
        <v>658.74642887854293</v>
      </c>
      <c r="V107" s="125">
        <f t="shared" si="231"/>
        <v>653.3917242151299</v>
      </c>
      <c r="W107" s="125">
        <f t="shared" si="231"/>
        <v>631.39193176663446</v>
      </c>
      <c r="X107" s="125">
        <f t="shared" si="231"/>
        <v>604.99345923626379</v>
      </c>
      <c r="Y107" s="125">
        <f t="shared" si="231"/>
        <v>531.42063437192371</v>
      </c>
      <c r="Z107" s="125">
        <f t="shared" si="231"/>
        <v>524.98362486433984</v>
      </c>
      <c r="AA107" s="125">
        <f t="shared" si="231"/>
        <v>522.17364182130916</v>
      </c>
      <c r="AB107" s="125">
        <f t="shared" si="231"/>
        <v>528.91671382130914</v>
      </c>
      <c r="AC107" s="125">
        <f t="shared" si="231"/>
        <v>515.34828457654271</v>
      </c>
      <c r="AD107" s="125">
        <f t="shared" si="231"/>
        <v>523.70901857654258</v>
      </c>
      <c r="AE107" s="125">
        <f t="shared" si="231"/>
        <v>426.6798680689601</v>
      </c>
      <c r="AF107" s="125">
        <f t="shared" si="231"/>
        <v>420.52164097440453</v>
      </c>
      <c r="AG107" s="125">
        <f t="shared" si="231"/>
        <v>382.87019796483736</v>
      </c>
      <c r="AH107" s="125">
        <f t="shared" si="231"/>
        <v>361.82554205432166</v>
      </c>
      <c r="AI107" s="125">
        <f t="shared" si="231"/>
        <v>343.53666806917568</v>
      </c>
      <c r="AJ107" s="125">
        <f t="shared" si="231"/>
        <v>332.89076088614547</v>
      </c>
      <c r="AK107" s="125">
        <f t="shared" si="231"/>
        <v>328.12746394360687</v>
      </c>
      <c r="AL107" s="125">
        <f t="shared" si="231"/>
        <v>315.33906615189619</v>
      </c>
      <c r="AM107" s="125">
        <f t="shared" si="231"/>
        <v>296.10722698039086</v>
      </c>
      <c r="AN107" s="125">
        <f t="shared" si="231"/>
        <v>267.18065494310383</v>
      </c>
      <c r="AO107" s="125">
        <f t="shared" si="231"/>
        <v>251.75742605574362</v>
      </c>
      <c r="AP107" s="125">
        <f t="shared" si="231"/>
        <v>105.35475012075685</v>
      </c>
      <c r="AQ107" s="125">
        <f t="shared" si="231"/>
        <v>109.91695580149809</v>
      </c>
      <c r="AR107" s="125">
        <f t="shared" si="231"/>
        <v>99.276338218291471</v>
      </c>
      <c r="AS107" s="125">
        <f t="shared" si="231"/>
        <v>48.418305052488968</v>
      </c>
      <c r="AT107" s="125">
        <f t="shared" si="231"/>
        <v>34.85111414814638</v>
      </c>
    </row>
    <row r="108" spans="1:89" s="48" customFormat="1" ht="13" customHeight="1" x14ac:dyDescent="0.7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</row>
    <row r="109" spans="1:89" s="48" customFormat="1" ht="13" customHeight="1" x14ac:dyDescent="0.75">
      <c r="A109" s="32"/>
      <c r="B109" s="32"/>
      <c r="C109" s="106" t="s">
        <v>220</v>
      </c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</row>
    <row r="110" spans="1:89" s="48" customFormat="1" ht="13" customHeight="1" x14ac:dyDescent="0.75">
      <c r="A110" s="32"/>
      <c r="B110" s="32"/>
      <c r="C110" s="44" t="s">
        <v>64</v>
      </c>
      <c r="D110" s="1"/>
      <c r="E110" s="62" t="s">
        <v>142</v>
      </c>
      <c r="F110" s="62" t="s">
        <v>146</v>
      </c>
      <c r="G110" s="62" t="s">
        <v>146</v>
      </c>
      <c r="H110" s="62" t="s">
        <v>146</v>
      </c>
      <c r="I110" s="62" t="s">
        <v>146</v>
      </c>
      <c r="J110" s="62" t="s">
        <v>146</v>
      </c>
      <c r="K110" s="62" t="s">
        <v>146</v>
      </c>
      <c r="L110" s="62" t="s">
        <v>146</v>
      </c>
      <c r="M110" s="62" t="s">
        <v>146</v>
      </c>
      <c r="N110" s="62" t="s">
        <v>146</v>
      </c>
      <c r="O110" s="62" t="s">
        <v>146</v>
      </c>
      <c r="P110" s="62" t="s">
        <v>146</v>
      </c>
      <c r="Q110" s="62" t="s">
        <v>146</v>
      </c>
      <c r="R110" s="62" t="s">
        <v>146</v>
      </c>
      <c r="S110" s="62" t="s">
        <v>146</v>
      </c>
      <c r="T110" s="62" t="s">
        <v>146</v>
      </c>
      <c r="U110" s="62" t="s">
        <v>146</v>
      </c>
      <c r="V110" s="62" t="s">
        <v>146</v>
      </c>
      <c r="W110" s="62" t="s">
        <v>146</v>
      </c>
      <c r="X110" s="62" t="s">
        <v>146</v>
      </c>
      <c r="Y110" s="62" t="s">
        <v>146</v>
      </c>
      <c r="Z110" s="62" t="s">
        <v>146</v>
      </c>
      <c r="AA110" s="62" t="s">
        <v>146</v>
      </c>
      <c r="AB110" s="62" t="s">
        <v>146</v>
      </c>
      <c r="AC110" s="62" t="s">
        <v>146</v>
      </c>
      <c r="AD110" s="62" t="s">
        <v>146</v>
      </c>
      <c r="AE110" s="62" t="s">
        <v>146</v>
      </c>
      <c r="AF110" s="62" t="s">
        <v>146</v>
      </c>
      <c r="AG110" s="62" t="s">
        <v>146</v>
      </c>
      <c r="AH110" s="62" t="s">
        <v>146</v>
      </c>
      <c r="AI110" s="62" t="s">
        <v>146</v>
      </c>
      <c r="AJ110" s="62" t="s">
        <v>146</v>
      </c>
      <c r="AK110" s="62" t="s">
        <v>146</v>
      </c>
      <c r="AL110" s="62" t="s">
        <v>146</v>
      </c>
      <c r="AM110" s="62" t="s">
        <v>146</v>
      </c>
      <c r="AN110" s="62" t="s">
        <v>146</v>
      </c>
      <c r="AO110" s="62" t="s">
        <v>146</v>
      </c>
      <c r="AP110" s="62" t="s">
        <v>146</v>
      </c>
      <c r="AQ110" s="62" t="s">
        <v>146</v>
      </c>
      <c r="AR110" s="62" t="s">
        <v>146</v>
      </c>
      <c r="AS110" s="62" t="s">
        <v>146</v>
      </c>
      <c r="AT110" s="62" t="s">
        <v>146</v>
      </c>
      <c r="AV110" s="118" t="str">
        <f>IF(E110="Exits",$C110,"")</f>
        <v>Big Horn Rural Electric</v>
      </c>
      <c r="AW110" s="118" t="str">
        <f t="shared" ref="AW110:CK110" si="232">IF(F110="Exits",$C110,"")</f>
        <v/>
      </c>
      <c r="AX110" s="118" t="str">
        <f t="shared" si="232"/>
        <v/>
      </c>
      <c r="AY110" s="118" t="str">
        <f t="shared" si="232"/>
        <v/>
      </c>
      <c r="AZ110" s="118" t="str">
        <f t="shared" si="232"/>
        <v/>
      </c>
      <c r="BA110" s="118" t="str">
        <f t="shared" si="232"/>
        <v/>
      </c>
      <c r="BB110" s="118" t="str">
        <f t="shared" si="232"/>
        <v/>
      </c>
      <c r="BC110" s="118" t="str">
        <f t="shared" si="232"/>
        <v/>
      </c>
      <c r="BD110" s="118" t="str">
        <f t="shared" si="232"/>
        <v/>
      </c>
      <c r="BE110" s="118" t="str">
        <f t="shared" si="232"/>
        <v/>
      </c>
      <c r="BF110" s="118" t="str">
        <f t="shared" si="232"/>
        <v/>
      </c>
      <c r="BG110" s="118" t="str">
        <f t="shared" si="232"/>
        <v/>
      </c>
      <c r="BH110" s="118" t="str">
        <f t="shared" si="232"/>
        <v/>
      </c>
      <c r="BI110" s="118" t="str">
        <f t="shared" si="232"/>
        <v/>
      </c>
      <c r="BJ110" s="118" t="str">
        <f t="shared" si="232"/>
        <v/>
      </c>
      <c r="BK110" s="118" t="str">
        <f t="shared" si="232"/>
        <v/>
      </c>
      <c r="BL110" s="118" t="str">
        <f t="shared" si="232"/>
        <v/>
      </c>
      <c r="BM110" s="118" t="str">
        <f t="shared" si="232"/>
        <v/>
      </c>
      <c r="BN110" s="118" t="str">
        <f t="shared" si="232"/>
        <v/>
      </c>
      <c r="BO110" s="118" t="str">
        <f t="shared" si="232"/>
        <v/>
      </c>
      <c r="BP110" s="118" t="str">
        <f t="shared" si="232"/>
        <v/>
      </c>
      <c r="BQ110" s="118" t="str">
        <f t="shared" si="232"/>
        <v/>
      </c>
      <c r="BR110" s="118" t="str">
        <f t="shared" si="232"/>
        <v/>
      </c>
      <c r="BS110" s="118" t="str">
        <f t="shared" si="232"/>
        <v/>
      </c>
      <c r="BT110" s="118" t="str">
        <f t="shared" si="232"/>
        <v/>
      </c>
      <c r="BU110" s="118" t="str">
        <f t="shared" si="232"/>
        <v/>
      </c>
      <c r="BV110" s="118" t="str">
        <f t="shared" si="232"/>
        <v/>
      </c>
      <c r="BW110" s="118" t="str">
        <f t="shared" si="232"/>
        <v/>
      </c>
      <c r="BX110" s="118" t="str">
        <f t="shared" si="232"/>
        <v/>
      </c>
      <c r="BY110" s="118" t="str">
        <f t="shared" si="232"/>
        <v/>
      </c>
      <c r="BZ110" s="118" t="str">
        <f t="shared" si="232"/>
        <v/>
      </c>
      <c r="CA110" s="118" t="str">
        <f t="shared" si="232"/>
        <v/>
      </c>
      <c r="CB110" s="118" t="str">
        <f t="shared" si="232"/>
        <v/>
      </c>
      <c r="CC110" s="118" t="str">
        <f t="shared" si="232"/>
        <v/>
      </c>
      <c r="CD110" s="118" t="str">
        <f t="shared" si="232"/>
        <v/>
      </c>
      <c r="CE110" s="118" t="str">
        <f t="shared" si="232"/>
        <v/>
      </c>
      <c r="CF110" s="118" t="str">
        <f t="shared" si="232"/>
        <v/>
      </c>
      <c r="CG110" s="118" t="str">
        <f t="shared" si="232"/>
        <v/>
      </c>
      <c r="CH110" s="118" t="str">
        <f t="shared" si="232"/>
        <v/>
      </c>
      <c r="CI110" s="118" t="str">
        <f t="shared" si="232"/>
        <v/>
      </c>
      <c r="CJ110" s="118" t="str">
        <f t="shared" si="232"/>
        <v/>
      </c>
      <c r="CK110" s="118" t="str">
        <f t="shared" si="232"/>
        <v/>
      </c>
    </row>
    <row r="111" spans="1:89" s="48" customFormat="1" ht="13" customHeight="1" x14ac:dyDescent="0.75">
      <c r="A111" s="32"/>
      <c r="B111" s="32"/>
      <c r="C111" s="44" t="s">
        <v>97</v>
      </c>
      <c r="D111" s="1"/>
      <c r="E111" s="62" t="s">
        <v>146</v>
      </c>
      <c r="F111" s="62" t="s">
        <v>142</v>
      </c>
      <c r="G111" s="62" t="s">
        <v>146</v>
      </c>
      <c r="H111" s="62" t="s">
        <v>146</v>
      </c>
      <c r="I111" s="62" t="s">
        <v>146</v>
      </c>
      <c r="J111" s="62" t="s">
        <v>146</v>
      </c>
      <c r="K111" s="62" t="s">
        <v>146</v>
      </c>
      <c r="L111" s="62" t="s">
        <v>146</v>
      </c>
      <c r="M111" s="62" t="s">
        <v>146</v>
      </c>
      <c r="N111" s="62" t="s">
        <v>146</v>
      </c>
      <c r="O111" s="62" t="s">
        <v>146</v>
      </c>
      <c r="P111" s="62" t="s">
        <v>146</v>
      </c>
      <c r="Q111" s="62" t="s">
        <v>146</v>
      </c>
      <c r="R111" s="62" t="s">
        <v>146</v>
      </c>
      <c r="S111" s="62" t="s">
        <v>146</v>
      </c>
      <c r="T111" s="62" t="s">
        <v>146</v>
      </c>
      <c r="U111" s="62" t="s">
        <v>146</v>
      </c>
      <c r="V111" s="62" t="s">
        <v>146</v>
      </c>
      <c r="W111" s="62" t="s">
        <v>146</v>
      </c>
      <c r="X111" s="62" t="s">
        <v>146</v>
      </c>
      <c r="Y111" s="62" t="s">
        <v>146</v>
      </c>
      <c r="Z111" s="62" t="s">
        <v>146</v>
      </c>
      <c r="AA111" s="62" t="s">
        <v>146</v>
      </c>
      <c r="AB111" s="62" t="s">
        <v>146</v>
      </c>
      <c r="AC111" s="62" t="s">
        <v>146</v>
      </c>
      <c r="AD111" s="62" t="s">
        <v>146</v>
      </c>
      <c r="AE111" s="62" t="s">
        <v>146</v>
      </c>
      <c r="AF111" s="62" t="s">
        <v>146</v>
      </c>
      <c r="AG111" s="62" t="s">
        <v>146</v>
      </c>
      <c r="AH111" s="62" t="s">
        <v>146</v>
      </c>
      <c r="AI111" s="62" t="s">
        <v>146</v>
      </c>
      <c r="AJ111" s="62" t="s">
        <v>146</v>
      </c>
      <c r="AK111" s="62" t="s">
        <v>146</v>
      </c>
      <c r="AL111" s="62" t="s">
        <v>146</v>
      </c>
      <c r="AM111" s="62" t="s">
        <v>146</v>
      </c>
      <c r="AN111" s="62" t="s">
        <v>146</v>
      </c>
      <c r="AO111" s="62" t="s">
        <v>146</v>
      </c>
      <c r="AP111" s="62" t="s">
        <v>146</v>
      </c>
      <c r="AQ111" s="62" t="s">
        <v>146</v>
      </c>
      <c r="AR111" s="62" t="s">
        <v>146</v>
      </c>
      <c r="AS111" s="62" t="s">
        <v>146</v>
      </c>
      <c r="AT111" s="62" t="s">
        <v>146</v>
      </c>
      <c r="AV111" s="118" t="str">
        <f t="shared" ref="AV111:AV151" si="233">IF(E111="Exits",$C111,"")</f>
        <v/>
      </c>
      <c r="AW111" s="118" t="str">
        <f t="shared" ref="AW111:AW151" si="234">IF(F111="Exits",$C111,"")</f>
        <v>Carbon Power &amp; Light</v>
      </c>
      <c r="AX111" s="118" t="str">
        <f t="shared" ref="AX111:AX151" si="235">IF(G111="Exits",$C111,"")</f>
        <v/>
      </c>
      <c r="AY111" s="118" t="str">
        <f t="shared" ref="AY111:AY151" si="236">IF(H111="Exits",$C111,"")</f>
        <v/>
      </c>
      <c r="AZ111" s="118" t="str">
        <f t="shared" ref="AZ111:AZ151" si="237">IF(I111="Exits",$C111,"")</f>
        <v/>
      </c>
      <c r="BA111" s="118" t="str">
        <f t="shared" ref="BA111:BA151" si="238">IF(J111="Exits",$C111,"")</f>
        <v/>
      </c>
      <c r="BB111" s="118" t="str">
        <f t="shared" ref="BB111:BB151" si="239">IF(K111="Exits",$C111,"")</f>
        <v/>
      </c>
      <c r="BC111" s="118" t="str">
        <f t="shared" ref="BC111:BC151" si="240">IF(L111="Exits",$C111,"")</f>
        <v/>
      </c>
      <c r="BD111" s="118" t="str">
        <f t="shared" ref="BD111:BD151" si="241">IF(M111="Exits",$C111,"")</f>
        <v/>
      </c>
      <c r="BE111" s="118" t="str">
        <f t="shared" ref="BE111:BE151" si="242">IF(N111="Exits",$C111,"")</f>
        <v/>
      </c>
      <c r="BF111" s="118" t="str">
        <f t="shared" ref="BF111:BF151" si="243">IF(O111="Exits",$C111,"")</f>
        <v/>
      </c>
      <c r="BG111" s="118" t="str">
        <f t="shared" ref="BG111:BG151" si="244">IF(P111="Exits",$C111,"")</f>
        <v/>
      </c>
      <c r="BH111" s="118" t="str">
        <f t="shared" ref="BH111:BH151" si="245">IF(Q111="Exits",$C111,"")</f>
        <v/>
      </c>
      <c r="BI111" s="118" t="str">
        <f t="shared" ref="BI111:BI151" si="246">IF(R111="Exits",$C111,"")</f>
        <v/>
      </c>
      <c r="BJ111" s="118" t="str">
        <f t="shared" ref="BJ111:BJ151" si="247">IF(S111="Exits",$C111,"")</f>
        <v/>
      </c>
      <c r="BK111" s="118" t="str">
        <f t="shared" ref="BK111:BK151" si="248">IF(T111="Exits",$C111,"")</f>
        <v/>
      </c>
      <c r="BL111" s="118" t="str">
        <f t="shared" ref="BL111:BL151" si="249">IF(U111="Exits",$C111,"")</f>
        <v/>
      </c>
      <c r="BM111" s="118" t="str">
        <f t="shared" ref="BM111:BM151" si="250">IF(V111="Exits",$C111,"")</f>
        <v/>
      </c>
      <c r="BN111" s="118" t="str">
        <f t="shared" ref="BN111:BN151" si="251">IF(W111="Exits",$C111,"")</f>
        <v/>
      </c>
      <c r="BO111" s="118" t="str">
        <f t="shared" ref="BO111:BO151" si="252">IF(X111="Exits",$C111,"")</f>
        <v/>
      </c>
      <c r="BP111" s="118" t="str">
        <f t="shared" ref="BP111:BP151" si="253">IF(Y111="Exits",$C111,"")</f>
        <v/>
      </c>
      <c r="BQ111" s="118" t="str">
        <f t="shared" ref="BQ111:BQ151" si="254">IF(Z111="Exits",$C111,"")</f>
        <v/>
      </c>
      <c r="BR111" s="118" t="str">
        <f t="shared" ref="BR111:BR151" si="255">IF(AA111="Exits",$C111,"")</f>
        <v/>
      </c>
      <c r="BS111" s="118" t="str">
        <f t="shared" ref="BS111:BS151" si="256">IF(AB111="Exits",$C111,"")</f>
        <v/>
      </c>
      <c r="BT111" s="118" t="str">
        <f t="shared" ref="BT111:BT151" si="257">IF(AC111="Exits",$C111,"")</f>
        <v/>
      </c>
      <c r="BU111" s="118" t="str">
        <f t="shared" ref="BU111:BU151" si="258">IF(AD111="Exits",$C111,"")</f>
        <v/>
      </c>
      <c r="BV111" s="118" t="str">
        <f t="shared" ref="BV111:BV151" si="259">IF(AE111="Exits",$C111,"")</f>
        <v/>
      </c>
      <c r="BW111" s="118" t="str">
        <f t="shared" ref="BW111:BW151" si="260">IF(AF111="Exits",$C111,"")</f>
        <v/>
      </c>
      <c r="BX111" s="118" t="str">
        <f t="shared" ref="BX111:BX151" si="261">IF(AG111="Exits",$C111,"")</f>
        <v/>
      </c>
      <c r="BY111" s="118" t="str">
        <f t="shared" ref="BY111:BY151" si="262">IF(AH111="Exits",$C111,"")</f>
        <v/>
      </c>
      <c r="BZ111" s="118" t="str">
        <f t="shared" ref="BZ111:BZ151" si="263">IF(AI111="Exits",$C111,"")</f>
        <v/>
      </c>
      <c r="CA111" s="118" t="str">
        <f t="shared" ref="CA111:CA151" si="264">IF(AJ111="Exits",$C111,"")</f>
        <v/>
      </c>
      <c r="CB111" s="118" t="str">
        <f t="shared" ref="CB111:CB151" si="265">IF(AK111="Exits",$C111,"")</f>
        <v/>
      </c>
      <c r="CC111" s="118" t="str">
        <f t="shared" ref="CC111:CC151" si="266">IF(AL111="Exits",$C111,"")</f>
        <v/>
      </c>
      <c r="CD111" s="118" t="str">
        <f t="shared" ref="CD111:CD151" si="267">IF(AM111="Exits",$C111,"")</f>
        <v/>
      </c>
      <c r="CE111" s="118" t="str">
        <f t="shared" ref="CE111:CE151" si="268">IF(AN111="Exits",$C111,"")</f>
        <v/>
      </c>
      <c r="CF111" s="118" t="str">
        <f t="shared" ref="CF111:CF151" si="269">IF(AO111="Exits",$C111,"")</f>
        <v/>
      </c>
      <c r="CG111" s="118" t="str">
        <f t="shared" ref="CG111:CG151" si="270">IF(AP111="Exits",$C111,"")</f>
        <v/>
      </c>
      <c r="CH111" s="118" t="str">
        <f t="shared" ref="CH111:CH151" si="271">IF(AQ111="Exits",$C111,"")</f>
        <v/>
      </c>
      <c r="CI111" s="118" t="str">
        <f t="shared" ref="CI111:CI151" si="272">IF(AR111="Exits",$C111,"")</f>
        <v/>
      </c>
      <c r="CJ111" s="118" t="str">
        <f t="shared" ref="CJ111:CJ151" si="273">IF(AS111="Exits",$C111,"")</f>
        <v/>
      </c>
      <c r="CK111" s="118" t="str">
        <f t="shared" ref="CK111:CK151" si="274">IF(AT111="Exits",$C111,"")</f>
        <v/>
      </c>
    </row>
    <row r="112" spans="1:89" s="48" customFormat="1" ht="13" customHeight="1" x14ac:dyDescent="0.75">
      <c r="A112" s="32"/>
      <c r="B112" s="32"/>
      <c r="C112" s="44" t="s">
        <v>65</v>
      </c>
      <c r="D112" s="1"/>
      <c r="E112" s="62" t="s">
        <v>146</v>
      </c>
      <c r="F112" s="62" t="s">
        <v>146</v>
      </c>
      <c r="G112" s="62" t="s">
        <v>142</v>
      </c>
      <c r="H112" s="62" t="s">
        <v>146</v>
      </c>
      <c r="I112" s="62" t="s">
        <v>146</v>
      </c>
      <c r="J112" s="62" t="s">
        <v>146</v>
      </c>
      <c r="K112" s="62" t="s">
        <v>146</v>
      </c>
      <c r="L112" s="62" t="s">
        <v>146</v>
      </c>
      <c r="M112" s="62" t="s">
        <v>146</v>
      </c>
      <c r="N112" s="62" t="s">
        <v>146</v>
      </c>
      <c r="O112" s="62" t="s">
        <v>146</v>
      </c>
      <c r="P112" s="62" t="s">
        <v>146</v>
      </c>
      <c r="Q112" s="62" t="s">
        <v>146</v>
      </c>
      <c r="R112" s="62" t="s">
        <v>146</v>
      </c>
      <c r="S112" s="62" t="s">
        <v>146</v>
      </c>
      <c r="T112" s="62" t="s">
        <v>146</v>
      </c>
      <c r="U112" s="62" t="s">
        <v>146</v>
      </c>
      <c r="V112" s="62" t="s">
        <v>146</v>
      </c>
      <c r="W112" s="62" t="s">
        <v>146</v>
      </c>
      <c r="X112" s="62" t="s">
        <v>146</v>
      </c>
      <c r="Y112" s="62" t="s">
        <v>146</v>
      </c>
      <c r="Z112" s="62" t="s">
        <v>146</v>
      </c>
      <c r="AA112" s="62" t="s">
        <v>146</v>
      </c>
      <c r="AB112" s="62" t="s">
        <v>146</v>
      </c>
      <c r="AC112" s="62" t="s">
        <v>146</v>
      </c>
      <c r="AD112" s="62" t="s">
        <v>146</v>
      </c>
      <c r="AE112" s="62" t="s">
        <v>146</v>
      </c>
      <c r="AF112" s="62" t="s">
        <v>146</v>
      </c>
      <c r="AG112" s="62" t="s">
        <v>146</v>
      </c>
      <c r="AH112" s="62" t="s">
        <v>146</v>
      </c>
      <c r="AI112" s="62" t="s">
        <v>146</v>
      </c>
      <c r="AJ112" s="62" t="s">
        <v>146</v>
      </c>
      <c r="AK112" s="62" t="s">
        <v>146</v>
      </c>
      <c r="AL112" s="62" t="s">
        <v>146</v>
      </c>
      <c r="AM112" s="62" t="s">
        <v>146</v>
      </c>
      <c r="AN112" s="62" t="s">
        <v>146</v>
      </c>
      <c r="AO112" s="62" t="s">
        <v>146</v>
      </c>
      <c r="AP112" s="62" t="s">
        <v>146</v>
      </c>
      <c r="AQ112" s="62" t="s">
        <v>146</v>
      </c>
      <c r="AR112" s="62" t="s">
        <v>146</v>
      </c>
      <c r="AS112" s="62" t="s">
        <v>146</v>
      </c>
      <c r="AT112" s="62" t="s">
        <v>146</v>
      </c>
      <c r="AV112" s="118" t="str">
        <f t="shared" si="233"/>
        <v/>
      </c>
      <c r="AW112" s="118" t="str">
        <f t="shared" si="234"/>
        <v/>
      </c>
      <c r="AX112" s="118" t="str">
        <f t="shared" si="235"/>
        <v>Central New Mexico Electric</v>
      </c>
      <c r="AY112" s="118" t="str">
        <f t="shared" si="236"/>
        <v/>
      </c>
      <c r="AZ112" s="118" t="str">
        <f t="shared" si="237"/>
        <v/>
      </c>
      <c r="BA112" s="118" t="str">
        <f t="shared" si="238"/>
        <v/>
      </c>
      <c r="BB112" s="118" t="str">
        <f t="shared" si="239"/>
        <v/>
      </c>
      <c r="BC112" s="118" t="str">
        <f t="shared" si="240"/>
        <v/>
      </c>
      <c r="BD112" s="118" t="str">
        <f t="shared" si="241"/>
        <v/>
      </c>
      <c r="BE112" s="118" t="str">
        <f t="shared" si="242"/>
        <v/>
      </c>
      <c r="BF112" s="118" t="str">
        <f t="shared" si="243"/>
        <v/>
      </c>
      <c r="BG112" s="118" t="str">
        <f t="shared" si="244"/>
        <v/>
      </c>
      <c r="BH112" s="118" t="str">
        <f t="shared" si="245"/>
        <v/>
      </c>
      <c r="BI112" s="118" t="str">
        <f t="shared" si="246"/>
        <v/>
      </c>
      <c r="BJ112" s="118" t="str">
        <f t="shared" si="247"/>
        <v/>
      </c>
      <c r="BK112" s="118" t="str">
        <f t="shared" si="248"/>
        <v/>
      </c>
      <c r="BL112" s="118" t="str">
        <f t="shared" si="249"/>
        <v/>
      </c>
      <c r="BM112" s="118" t="str">
        <f t="shared" si="250"/>
        <v/>
      </c>
      <c r="BN112" s="118" t="str">
        <f t="shared" si="251"/>
        <v/>
      </c>
      <c r="BO112" s="118" t="str">
        <f t="shared" si="252"/>
        <v/>
      </c>
      <c r="BP112" s="118" t="str">
        <f t="shared" si="253"/>
        <v/>
      </c>
      <c r="BQ112" s="118" t="str">
        <f t="shared" si="254"/>
        <v/>
      </c>
      <c r="BR112" s="118" t="str">
        <f t="shared" si="255"/>
        <v/>
      </c>
      <c r="BS112" s="118" t="str">
        <f t="shared" si="256"/>
        <v/>
      </c>
      <c r="BT112" s="118" t="str">
        <f t="shared" si="257"/>
        <v/>
      </c>
      <c r="BU112" s="118" t="str">
        <f t="shared" si="258"/>
        <v/>
      </c>
      <c r="BV112" s="118" t="str">
        <f t="shared" si="259"/>
        <v/>
      </c>
      <c r="BW112" s="118" t="str">
        <f t="shared" si="260"/>
        <v/>
      </c>
      <c r="BX112" s="118" t="str">
        <f t="shared" si="261"/>
        <v/>
      </c>
      <c r="BY112" s="118" t="str">
        <f t="shared" si="262"/>
        <v/>
      </c>
      <c r="BZ112" s="118" t="str">
        <f t="shared" si="263"/>
        <v/>
      </c>
      <c r="CA112" s="118" t="str">
        <f t="shared" si="264"/>
        <v/>
      </c>
      <c r="CB112" s="118" t="str">
        <f t="shared" si="265"/>
        <v/>
      </c>
      <c r="CC112" s="118" t="str">
        <f t="shared" si="266"/>
        <v/>
      </c>
      <c r="CD112" s="118" t="str">
        <f t="shared" si="267"/>
        <v/>
      </c>
      <c r="CE112" s="118" t="str">
        <f t="shared" si="268"/>
        <v/>
      </c>
      <c r="CF112" s="118" t="str">
        <f t="shared" si="269"/>
        <v/>
      </c>
      <c r="CG112" s="118" t="str">
        <f t="shared" si="270"/>
        <v/>
      </c>
      <c r="CH112" s="118" t="str">
        <f t="shared" si="271"/>
        <v/>
      </c>
      <c r="CI112" s="118" t="str">
        <f t="shared" si="272"/>
        <v/>
      </c>
      <c r="CJ112" s="118" t="str">
        <f t="shared" si="273"/>
        <v/>
      </c>
      <c r="CK112" s="118" t="str">
        <f t="shared" si="274"/>
        <v/>
      </c>
    </row>
    <row r="113" spans="1:89" s="48" customFormat="1" ht="13" customHeight="1" x14ac:dyDescent="0.75">
      <c r="A113" s="32"/>
      <c r="B113" s="32"/>
      <c r="C113" s="44" t="s">
        <v>66</v>
      </c>
      <c r="D113" s="1"/>
      <c r="E113" s="62" t="s">
        <v>146</v>
      </c>
      <c r="F113" s="62" t="s">
        <v>146</v>
      </c>
      <c r="G113" s="62" t="s">
        <v>146</v>
      </c>
      <c r="H113" s="62" t="s">
        <v>142</v>
      </c>
      <c r="I113" s="62" t="s">
        <v>146</v>
      </c>
      <c r="J113" s="62" t="s">
        <v>146</v>
      </c>
      <c r="K113" s="62" t="s">
        <v>146</v>
      </c>
      <c r="L113" s="62" t="s">
        <v>146</v>
      </c>
      <c r="M113" s="62" t="s">
        <v>146</v>
      </c>
      <c r="N113" s="62" t="s">
        <v>146</v>
      </c>
      <c r="O113" s="62" t="s">
        <v>146</v>
      </c>
      <c r="P113" s="62" t="s">
        <v>146</v>
      </c>
      <c r="Q113" s="62" t="s">
        <v>146</v>
      </c>
      <c r="R113" s="62" t="s">
        <v>146</v>
      </c>
      <c r="S113" s="62" t="s">
        <v>146</v>
      </c>
      <c r="T113" s="62" t="s">
        <v>146</v>
      </c>
      <c r="U113" s="62" t="s">
        <v>146</v>
      </c>
      <c r="V113" s="62" t="s">
        <v>146</v>
      </c>
      <c r="W113" s="62" t="s">
        <v>146</v>
      </c>
      <c r="X113" s="62" t="s">
        <v>146</v>
      </c>
      <c r="Y113" s="62" t="s">
        <v>146</v>
      </c>
      <c r="Z113" s="62" t="s">
        <v>146</v>
      </c>
      <c r="AA113" s="62" t="s">
        <v>146</v>
      </c>
      <c r="AB113" s="62" t="s">
        <v>146</v>
      </c>
      <c r="AC113" s="62" t="s">
        <v>146</v>
      </c>
      <c r="AD113" s="62" t="s">
        <v>146</v>
      </c>
      <c r="AE113" s="62" t="s">
        <v>146</v>
      </c>
      <c r="AF113" s="62" t="s">
        <v>146</v>
      </c>
      <c r="AG113" s="62" t="s">
        <v>146</v>
      </c>
      <c r="AH113" s="62" t="s">
        <v>146</v>
      </c>
      <c r="AI113" s="62" t="s">
        <v>146</v>
      </c>
      <c r="AJ113" s="62" t="s">
        <v>146</v>
      </c>
      <c r="AK113" s="62" t="s">
        <v>146</v>
      </c>
      <c r="AL113" s="62" t="s">
        <v>146</v>
      </c>
      <c r="AM113" s="62" t="s">
        <v>146</v>
      </c>
      <c r="AN113" s="62" t="s">
        <v>146</v>
      </c>
      <c r="AO113" s="62" t="s">
        <v>146</v>
      </c>
      <c r="AP113" s="62" t="s">
        <v>146</v>
      </c>
      <c r="AQ113" s="62" t="s">
        <v>146</v>
      </c>
      <c r="AR113" s="62" t="s">
        <v>146</v>
      </c>
      <c r="AS113" s="62" t="s">
        <v>146</v>
      </c>
      <c r="AT113" s="62" t="s">
        <v>146</v>
      </c>
      <c r="AV113" s="118" t="str">
        <f t="shared" si="233"/>
        <v/>
      </c>
      <c r="AW113" s="118" t="str">
        <f t="shared" si="234"/>
        <v/>
      </c>
      <c r="AX113" s="118" t="str">
        <f t="shared" si="235"/>
        <v/>
      </c>
      <c r="AY113" s="118" t="str">
        <f t="shared" si="236"/>
        <v>Chimney Rock PPD</v>
      </c>
      <c r="AZ113" s="118" t="str">
        <f t="shared" si="237"/>
        <v/>
      </c>
      <c r="BA113" s="118" t="str">
        <f t="shared" si="238"/>
        <v/>
      </c>
      <c r="BB113" s="118" t="str">
        <f t="shared" si="239"/>
        <v/>
      </c>
      <c r="BC113" s="118" t="str">
        <f t="shared" si="240"/>
        <v/>
      </c>
      <c r="BD113" s="118" t="str">
        <f t="shared" si="241"/>
        <v/>
      </c>
      <c r="BE113" s="118" t="str">
        <f t="shared" si="242"/>
        <v/>
      </c>
      <c r="BF113" s="118" t="str">
        <f t="shared" si="243"/>
        <v/>
      </c>
      <c r="BG113" s="118" t="str">
        <f t="shared" si="244"/>
        <v/>
      </c>
      <c r="BH113" s="118" t="str">
        <f t="shared" si="245"/>
        <v/>
      </c>
      <c r="BI113" s="118" t="str">
        <f t="shared" si="246"/>
        <v/>
      </c>
      <c r="BJ113" s="118" t="str">
        <f t="shared" si="247"/>
        <v/>
      </c>
      <c r="BK113" s="118" t="str">
        <f t="shared" si="248"/>
        <v/>
      </c>
      <c r="BL113" s="118" t="str">
        <f t="shared" si="249"/>
        <v/>
      </c>
      <c r="BM113" s="118" t="str">
        <f t="shared" si="250"/>
        <v/>
      </c>
      <c r="BN113" s="118" t="str">
        <f t="shared" si="251"/>
        <v/>
      </c>
      <c r="BO113" s="118" t="str">
        <f t="shared" si="252"/>
        <v/>
      </c>
      <c r="BP113" s="118" t="str">
        <f t="shared" si="253"/>
        <v/>
      </c>
      <c r="BQ113" s="118" t="str">
        <f t="shared" si="254"/>
        <v/>
      </c>
      <c r="BR113" s="118" t="str">
        <f t="shared" si="255"/>
        <v/>
      </c>
      <c r="BS113" s="118" t="str">
        <f t="shared" si="256"/>
        <v/>
      </c>
      <c r="BT113" s="118" t="str">
        <f t="shared" si="257"/>
        <v/>
      </c>
      <c r="BU113" s="118" t="str">
        <f t="shared" si="258"/>
        <v/>
      </c>
      <c r="BV113" s="118" t="str">
        <f t="shared" si="259"/>
        <v/>
      </c>
      <c r="BW113" s="118" t="str">
        <f t="shared" si="260"/>
        <v/>
      </c>
      <c r="BX113" s="118" t="str">
        <f t="shared" si="261"/>
        <v/>
      </c>
      <c r="BY113" s="118" t="str">
        <f t="shared" si="262"/>
        <v/>
      </c>
      <c r="BZ113" s="118" t="str">
        <f t="shared" si="263"/>
        <v/>
      </c>
      <c r="CA113" s="118" t="str">
        <f t="shared" si="264"/>
        <v/>
      </c>
      <c r="CB113" s="118" t="str">
        <f t="shared" si="265"/>
        <v/>
      </c>
      <c r="CC113" s="118" t="str">
        <f t="shared" si="266"/>
        <v/>
      </c>
      <c r="CD113" s="118" t="str">
        <f t="shared" si="267"/>
        <v/>
      </c>
      <c r="CE113" s="118" t="str">
        <f t="shared" si="268"/>
        <v/>
      </c>
      <c r="CF113" s="118" t="str">
        <f t="shared" si="269"/>
        <v/>
      </c>
      <c r="CG113" s="118" t="str">
        <f t="shared" si="270"/>
        <v/>
      </c>
      <c r="CH113" s="118" t="str">
        <f t="shared" si="271"/>
        <v/>
      </c>
      <c r="CI113" s="118" t="str">
        <f t="shared" si="272"/>
        <v/>
      </c>
      <c r="CJ113" s="118" t="str">
        <f t="shared" si="273"/>
        <v/>
      </c>
      <c r="CK113" s="118" t="str">
        <f t="shared" si="274"/>
        <v/>
      </c>
    </row>
    <row r="114" spans="1:89" s="48" customFormat="1" ht="13" customHeight="1" x14ac:dyDescent="0.75">
      <c r="A114" s="32"/>
      <c r="B114" s="32"/>
      <c r="C114" s="44" t="s">
        <v>67</v>
      </c>
      <c r="D114" s="1"/>
      <c r="E114" s="62" t="s">
        <v>146</v>
      </c>
      <c r="F114" s="62" t="s">
        <v>146</v>
      </c>
      <c r="G114" s="62" t="s">
        <v>146</v>
      </c>
      <c r="H114" s="62" t="s">
        <v>146</v>
      </c>
      <c r="I114" s="62" t="s">
        <v>142</v>
      </c>
      <c r="J114" s="62" t="s">
        <v>146</v>
      </c>
      <c r="K114" s="62" t="s">
        <v>146</v>
      </c>
      <c r="L114" s="62" t="s">
        <v>146</v>
      </c>
      <c r="M114" s="62" t="s">
        <v>146</v>
      </c>
      <c r="N114" s="62" t="s">
        <v>146</v>
      </c>
      <c r="O114" s="62" t="s">
        <v>146</v>
      </c>
      <c r="P114" s="62" t="s">
        <v>146</v>
      </c>
      <c r="Q114" s="62" t="s">
        <v>146</v>
      </c>
      <c r="R114" s="62" t="s">
        <v>146</v>
      </c>
      <c r="S114" s="62" t="s">
        <v>146</v>
      </c>
      <c r="T114" s="62" t="s">
        <v>146</v>
      </c>
      <c r="U114" s="62" t="s">
        <v>146</v>
      </c>
      <c r="V114" s="62" t="s">
        <v>146</v>
      </c>
      <c r="W114" s="62" t="s">
        <v>146</v>
      </c>
      <c r="X114" s="62" t="s">
        <v>146</v>
      </c>
      <c r="Y114" s="62" t="s">
        <v>146</v>
      </c>
      <c r="Z114" s="62" t="s">
        <v>146</v>
      </c>
      <c r="AA114" s="62" t="s">
        <v>146</v>
      </c>
      <c r="AB114" s="62" t="s">
        <v>146</v>
      </c>
      <c r="AC114" s="62" t="s">
        <v>146</v>
      </c>
      <c r="AD114" s="62" t="s">
        <v>146</v>
      </c>
      <c r="AE114" s="62" t="s">
        <v>146</v>
      </c>
      <c r="AF114" s="62" t="s">
        <v>146</v>
      </c>
      <c r="AG114" s="62" t="s">
        <v>146</v>
      </c>
      <c r="AH114" s="62" t="s">
        <v>146</v>
      </c>
      <c r="AI114" s="62" t="s">
        <v>146</v>
      </c>
      <c r="AJ114" s="62" t="s">
        <v>146</v>
      </c>
      <c r="AK114" s="62" t="s">
        <v>146</v>
      </c>
      <c r="AL114" s="62" t="s">
        <v>146</v>
      </c>
      <c r="AM114" s="62" t="s">
        <v>146</v>
      </c>
      <c r="AN114" s="62" t="s">
        <v>146</v>
      </c>
      <c r="AO114" s="62" t="s">
        <v>146</v>
      </c>
      <c r="AP114" s="62" t="s">
        <v>146</v>
      </c>
      <c r="AQ114" s="62" t="s">
        <v>146</v>
      </c>
      <c r="AR114" s="62" t="s">
        <v>146</v>
      </c>
      <c r="AS114" s="62" t="s">
        <v>146</v>
      </c>
      <c r="AT114" s="62" t="s">
        <v>146</v>
      </c>
      <c r="AV114" s="118" t="str">
        <f t="shared" si="233"/>
        <v/>
      </c>
      <c r="AW114" s="118" t="str">
        <f t="shared" si="234"/>
        <v/>
      </c>
      <c r="AX114" s="118" t="str">
        <f t="shared" si="235"/>
        <v/>
      </c>
      <c r="AY114" s="118" t="str">
        <f t="shared" si="236"/>
        <v/>
      </c>
      <c r="AZ114" s="118" t="str">
        <f t="shared" si="237"/>
        <v>Columbus Electric</v>
      </c>
      <c r="BA114" s="118" t="str">
        <f t="shared" si="238"/>
        <v/>
      </c>
      <c r="BB114" s="118" t="str">
        <f t="shared" si="239"/>
        <v/>
      </c>
      <c r="BC114" s="118" t="str">
        <f t="shared" si="240"/>
        <v/>
      </c>
      <c r="BD114" s="118" t="str">
        <f t="shared" si="241"/>
        <v/>
      </c>
      <c r="BE114" s="118" t="str">
        <f t="shared" si="242"/>
        <v/>
      </c>
      <c r="BF114" s="118" t="str">
        <f t="shared" si="243"/>
        <v/>
      </c>
      <c r="BG114" s="118" t="str">
        <f t="shared" si="244"/>
        <v/>
      </c>
      <c r="BH114" s="118" t="str">
        <f t="shared" si="245"/>
        <v/>
      </c>
      <c r="BI114" s="118" t="str">
        <f t="shared" si="246"/>
        <v/>
      </c>
      <c r="BJ114" s="118" t="str">
        <f t="shared" si="247"/>
        <v/>
      </c>
      <c r="BK114" s="118" t="str">
        <f t="shared" si="248"/>
        <v/>
      </c>
      <c r="BL114" s="118" t="str">
        <f t="shared" si="249"/>
        <v/>
      </c>
      <c r="BM114" s="118" t="str">
        <f t="shared" si="250"/>
        <v/>
      </c>
      <c r="BN114" s="118" t="str">
        <f t="shared" si="251"/>
        <v/>
      </c>
      <c r="BO114" s="118" t="str">
        <f t="shared" si="252"/>
        <v/>
      </c>
      <c r="BP114" s="118" t="str">
        <f t="shared" si="253"/>
        <v/>
      </c>
      <c r="BQ114" s="118" t="str">
        <f t="shared" si="254"/>
        <v/>
      </c>
      <c r="BR114" s="118" t="str">
        <f t="shared" si="255"/>
        <v/>
      </c>
      <c r="BS114" s="118" t="str">
        <f t="shared" si="256"/>
        <v/>
      </c>
      <c r="BT114" s="118" t="str">
        <f t="shared" si="257"/>
        <v/>
      </c>
      <c r="BU114" s="118" t="str">
        <f t="shared" si="258"/>
        <v/>
      </c>
      <c r="BV114" s="118" t="str">
        <f t="shared" si="259"/>
        <v/>
      </c>
      <c r="BW114" s="118" t="str">
        <f t="shared" si="260"/>
        <v/>
      </c>
      <c r="BX114" s="118" t="str">
        <f t="shared" si="261"/>
        <v/>
      </c>
      <c r="BY114" s="118" t="str">
        <f t="shared" si="262"/>
        <v/>
      </c>
      <c r="BZ114" s="118" t="str">
        <f t="shared" si="263"/>
        <v/>
      </c>
      <c r="CA114" s="118" t="str">
        <f t="shared" si="264"/>
        <v/>
      </c>
      <c r="CB114" s="118" t="str">
        <f t="shared" si="265"/>
        <v/>
      </c>
      <c r="CC114" s="118" t="str">
        <f t="shared" si="266"/>
        <v/>
      </c>
      <c r="CD114" s="118" t="str">
        <f t="shared" si="267"/>
        <v/>
      </c>
      <c r="CE114" s="118" t="str">
        <f t="shared" si="268"/>
        <v/>
      </c>
      <c r="CF114" s="118" t="str">
        <f t="shared" si="269"/>
        <v/>
      </c>
      <c r="CG114" s="118" t="str">
        <f t="shared" si="270"/>
        <v/>
      </c>
      <c r="CH114" s="118" t="str">
        <f t="shared" si="271"/>
        <v/>
      </c>
      <c r="CI114" s="118" t="str">
        <f t="shared" si="272"/>
        <v/>
      </c>
      <c r="CJ114" s="118" t="str">
        <f t="shared" si="273"/>
        <v/>
      </c>
      <c r="CK114" s="118" t="str">
        <f t="shared" si="274"/>
        <v/>
      </c>
    </row>
    <row r="115" spans="1:89" s="48" customFormat="1" ht="13" customHeight="1" x14ac:dyDescent="0.75">
      <c r="A115" s="32"/>
      <c r="B115" s="32"/>
      <c r="C115" s="44" t="s">
        <v>68</v>
      </c>
      <c r="D115" s="1"/>
      <c r="E115" s="62" t="s">
        <v>146</v>
      </c>
      <c r="F115" s="62" t="s">
        <v>146</v>
      </c>
      <c r="G115" s="62" t="s">
        <v>146</v>
      </c>
      <c r="H115" s="62" t="s">
        <v>146</v>
      </c>
      <c r="I115" s="62" t="s">
        <v>146</v>
      </c>
      <c r="J115" s="62" t="s">
        <v>142</v>
      </c>
      <c r="K115" s="62" t="s">
        <v>146</v>
      </c>
      <c r="L115" s="62" t="s">
        <v>146</v>
      </c>
      <c r="M115" s="62" t="s">
        <v>146</v>
      </c>
      <c r="N115" s="62" t="s">
        <v>146</v>
      </c>
      <c r="O115" s="62" t="s">
        <v>146</v>
      </c>
      <c r="P115" s="62" t="s">
        <v>146</v>
      </c>
      <c r="Q115" s="62" t="s">
        <v>146</v>
      </c>
      <c r="R115" s="62" t="s">
        <v>146</v>
      </c>
      <c r="S115" s="62" t="s">
        <v>146</v>
      </c>
      <c r="T115" s="62" t="s">
        <v>146</v>
      </c>
      <c r="U115" s="62" t="s">
        <v>146</v>
      </c>
      <c r="V115" s="62" t="s">
        <v>146</v>
      </c>
      <c r="W115" s="62" t="s">
        <v>146</v>
      </c>
      <c r="X115" s="62" t="s">
        <v>146</v>
      </c>
      <c r="Y115" s="62" t="s">
        <v>146</v>
      </c>
      <c r="Z115" s="62" t="s">
        <v>146</v>
      </c>
      <c r="AA115" s="62" t="s">
        <v>146</v>
      </c>
      <c r="AB115" s="62" t="s">
        <v>146</v>
      </c>
      <c r="AC115" s="62" t="s">
        <v>146</v>
      </c>
      <c r="AD115" s="62" t="s">
        <v>146</v>
      </c>
      <c r="AE115" s="62" t="s">
        <v>146</v>
      </c>
      <c r="AF115" s="62" t="s">
        <v>146</v>
      </c>
      <c r="AG115" s="62" t="s">
        <v>146</v>
      </c>
      <c r="AH115" s="62" t="s">
        <v>146</v>
      </c>
      <c r="AI115" s="62" t="s">
        <v>146</v>
      </c>
      <c r="AJ115" s="62" t="s">
        <v>146</v>
      </c>
      <c r="AK115" s="62" t="s">
        <v>146</v>
      </c>
      <c r="AL115" s="62" t="s">
        <v>146</v>
      </c>
      <c r="AM115" s="62" t="s">
        <v>146</v>
      </c>
      <c r="AN115" s="62" t="s">
        <v>146</v>
      </c>
      <c r="AO115" s="62" t="s">
        <v>146</v>
      </c>
      <c r="AP115" s="62" t="s">
        <v>146</v>
      </c>
      <c r="AQ115" s="62" t="s">
        <v>146</v>
      </c>
      <c r="AR115" s="62" t="s">
        <v>146</v>
      </c>
      <c r="AS115" s="62" t="s">
        <v>146</v>
      </c>
      <c r="AT115" s="62" t="s">
        <v>146</v>
      </c>
      <c r="AV115" s="118" t="str">
        <f t="shared" si="233"/>
        <v/>
      </c>
      <c r="AW115" s="118" t="str">
        <f t="shared" si="234"/>
        <v/>
      </c>
      <c r="AX115" s="118" t="str">
        <f t="shared" si="235"/>
        <v/>
      </c>
      <c r="AY115" s="118" t="str">
        <f t="shared" si="236"/>
        <v/>
      </c>
      <c r="AZ115" s="118" t="str">
        <f t="shared" si="237"/>
        <v/>
      </c>
      <c r="BA115" s="118" t="str">
        <f t="shared" si="238"/>
        <v>Continental Divide Electric</v>
      </c>
      <c r="BB115" s="118" t="str">
        <f t="shared" si="239"/>
        <v/>
      </c>
      <c r="BC115" s="118" t="str">
        <f t="shared" si="240"/>
        <v/>
      </c>
      <c r="BD115" s="118" t="str">
        <f t="shared" si="241"/>
        <v/>
      </c>
      <c r="BE115" s="118" t="str">
        <f t="shared" si="242"/>
        <v/>
      </c>
      <c r="BF115" s="118" t="str">
        <f t="shared" si="243"/>
        <v/>
      </c>
      <c r="BG115" s="118" t="str">
        <f t="shared" si="244"/>
        <v/>
      </c>
      <c r="BH115" s="118" t="str">
        <f t="shared" si="245"/>
        <v/>
      </c>
      <c r="BI115" s="118" t="str">
        <f t="shared" si="246"/>
        <v/>
      </c>
      <c r="BJ115" s="118" t="str">
        <f t="shared" si="247"/>
        <v/>
      </c>
      <c r="BK115" s="118" t="str">
        <f t="shared" si="248"/>
        <v/>
      </c>
      <c r="BL115" s="118" t="str">
        <f t="shared" si="249"/>
        <v/>
      </c>
      <c r="BM115" s="118" t="str">
        <f t="shared" si="250"/>
        <v/>
      </c>
      <c r="BN115" s="118" t="str">
        <f t="shared" si="251"/>
        <v/>
      </c>
      <c r="BO115" s="118" t="str">
        <f t="shared" si="252"/>
        <v/>
      </c>
      <c r="BP115" s="118" t="str">
        <f t="shared" si="253"/>
        <v/>
      </c>
      <c r="BQ115" s="118" t="str">
        <f t="shared" si="254"/>
        <v/>
      </c>
      <c r="BR115" s="118" t="str">
        <f t="shared" si="255"/>
        <v/>
      </c>
      <c r="BS115" s="118" t="str">
        <f t="shared" si="256"/>
        <v/>
      </c>
      <c r="BT115" s="118" t="str">
        <f t="shared" si="257"/>
        <v/>
      </c>
      <c r="BU115" s="118" t="str">
        <f t="shared" si="258"/>
        <v/>
      </c>
      <c r="BV115" s="118" t="str">
        <f t="shared" si="259"/>
        <v/>
      </c>
      <c r="BW115" s="118" t="str">
        <f t="shared" si="260"/>
        <v/>
      </c>
      <c r="BX115" s="118" t="str">
        <f t="shared" si="261"/>
        <v/>
      </c>
      <c r="BY115" s="118" t="str">
        <f t="shared" si="262"/>
        <v/>
      </c>
      <c r="BZ115" s="118" t="str">
        <f t="shared" si="263"/>
        <v/>
      </c>
      <c r="CA115" s="118" t="str">
        <f t="shared" si="264"/>
        <v/>
      </c>
      <c r="CB115" s="118" t="str">
        <f t="shared" si="265"/>
        <v/>
      </c>
      <c r="CC115" s="118" t="str">
        <f t="shared" si="266"/>
        <v/>
      </c>
      <c r="CD115" s="118" t="str">
        <f t="shared" si="267"/>
        <v/>
      </c>
      <c r="CE115" s="118" t="str">
        <f t="shared" si="268"/>
        <v/>
      </c>
      <c r="CF115" s="118" t="str">
        <f t="shared" si="269"/>
        <v/>
      </c>
      <c r="CG115" s="118" t="str">
        <f t="shared" si="270"/>
        <v/>
      </c>
      <c r="CH115" s="118" t="str">
        <f t="shared" si="271"/>
        <v/>
      </c>
      <c r="CI115" s="118" t="str">
        <f t="shared" si="272"/>
        <v/>
      </c>
      <c r="CJ115" s="118" t="str">
        <f t="shared" si="273"/>
        <v/>
      </c>
      <c r="CK115" s="118" t="str">
        <f t="shared" si="274"/>
        <v/>
      </c>
    </row>
    <row r="116" spans="1:89" s="48" customFormat="1" ht="13" customHeight="1" x14ac:dyDescent="0.75">
      <c r="A116" s="32"/>
      <c r="B116" s="32"/>
      <c r="C116" s="44" t="s">
        <v>99</v>
      </c>
      <c r="D116" s="1"/>
      <c r="E116" s="62" t="s">
        <v>146</v>
      </c>
      <c r="F116" s="62" t="s">
        <v>146</v>
      </c>
      <c r="G116" s="62" t="s">
        <v>146</v>
      </c>
      <c r="H116" s="62" t="s">
        <v>146</v>
      </c>
      <c r="I116" s="62" t="s">
        <v>146</v>
      </c>
      <c r="J116" s="62" t="s">
        <v>146</v>
      </c>
      <c r="K116" s="62" t="s">
        <v>142</v>
      </c>
      <c r="L116" s="62" t="s">
        <v>146</v>
      </c>
      <c r="M116" s="62" t="s">
        <v>146</v>
      </c>
      <c r="N116" s="62" t="s">
        <v>146</v>
      </c>
      <c r="O116" s="62" t="s">
        <v>146</v>
      </c>
      <c r="P116" s="62" t="s">
        <v>146</v>
      </c>
      <c r="Q116" s="62" t="s">
        <v>146</v>
      </c>
      <c r="R116" s="62" t="s">
        <v>146</v>
      </c>
      <c r="S116" s="62" t="s">
        <v>146</v>
      </c>
      <c r="T116" s="62" t="s">
        <v>146</v>
      </c>
      <c r="U116" s="62" t="s">
        <v>146</v>
      </c>
      <c r="V116" s="62" t="s">
        <v>146</v>
      </c>
      <c r="W116" s="62" t="s">
        <v>146</v>
      </c>
      <c r="X116" s="62" t="s">
        <v>146</v>
      </c>
      <c r="Y116" s="62" t="s">
        <v>146</v>
      </c>
      <c r="Z116" s="62" t="s">
        <v>146</v>
      </c>
      <c r="AA116" s="62" t="s">
        <v>146</v>
      </c>
      <c r="AB116" s="62" t="s">
        <v>146</v>
      </c>
      <c r="AC116" s="62" t="s">
        <v>146</v>
      </c>
      <c r="AD116" s="62" t="s">
        <v>146</v>
      </c>
      <c r="AE116" s="62" t="s">
        <v>146</v>
      </c>
      <c r="AF116" s="62" t="s">
        <v>146</v>
      </c>
      <c r="AG116" s="62" t="s">
        <v>146</v>
      </c>
      <c r="AH116" s="62" t="s">
        <v>146</v>
      </c>
      <c r="AI116" s="62" t="s">
        <v>146</v>
      </c>
      <c r="AJ116" s="62" t="s">
        <v>146</v>
      </c>
      <c r="AK116" s="62" t="s">
        <v>146</v>
      </c>
      <c r="AL116" s="62" t="s">
        <v>146</v>
      </c>
      <c r="AM116" s="62" t="s">
        <v>146</v>
      </c>
      <c r="AN116" s="62" t="s">
        <v>146</v>
      </c>
      <c r="AO116" s="62" t="s">
        <v>146</v>
      </c>
      <c r="AP116" s="62" t="s">
        <v>146</v>
      </c>
      <c r="AQ116" s="62" t="s">
        <v>146</v>
      </c>
      <c r="AR116" s="62" t="s">
        <v>146</v>
      </c>
      <c r="AS116" s="62" t="s">
        <v>146</v>
      </c>
      <c r="AT116" s="62" t="s">
        <v>146</v>
      </c>
      <c r="AV116" s="118" t="str">
        <f t="shared" si="233"/>
        <v/>
      </c>
      <c r="AW116" s="118" t="str">
        <f t="shared" si="234"/>
        <v/>
      </c>
      <c r="AX116" s="118" t="str">
        <f t="shared" si="235"/>
        <v/>
      </c>
      <c r="AY116" s="118" t="str">
        <f t="shared" si="236"/>
        <v/>
      </c>
      <c r="AZ116" s="118" t="str">
        <f t="shared" si="237"/>
        <v/>
      </c>
      <c r="BA116" s="118" t="str">
        <f t="shared" si="238"/>
        <v/>
      </c>
      <c r="BB116" s="118" t="str">
        <f t="shared" si="239"/>
        <v>Empire Electric Assn.</v>
      </c>
      <c r="BC116" s="118" t="str">
        <f t="shared" si="240"/>
        <v/>
      </c>
      <c r="BD116" s="118" t="str">
        <f t="shared" si="241"/>
        <v/>
      </c>
      <c r="BE116" s="118" t="str">
        <f t="shared" si="242"/>
        <v/>
      </c>
      <c r="BF116" s="118" t="str">
        <f t="shared" si="243"/>
        <v/>
      </c>
      <c r="BG116" s="118" t="str">
        <f t="shared" si="244"/>
        <v/>
      </c>
      <c r="BH116" s="118" t="str">
        <f t="shared" si="245"/>
        <v/>
      </c>
      <c r="BI116" s="118" t="str">
        <f t="shared" si="246"/>
        <v/>
      </c>
      <c r="BJ116" s="118" t="str">
        <f t="shared" si="247"/>
        <v/>
      </c>
      <c r="BK116" s="118" t="str">
        <f t="shared" si="248"/>
        <v/>
      </c>
      <c r="BL116" s="118" t="str">
        <f t="shared" si="249"/>
        <v/>
      </c>
      <c r="BM116" s="118" t="str">
        <f t="shared" si="250"/>
        <v/>
      </c>
      <c r="BN116" s="118" t="str">
        <f t="shared" si="251"/>
        <v/>
      </c>
      <c r="BO116" s="118" t="str">
        <f t="shared" si="252"/>
        <v/>
      </c>
      <c r="BP116" s="118" t="str">
        <f t="shared" si="253"/>
        <v/>
      </c>
      <c r="BQ116" s="118" t="str">
        <f t="shared" si="254"/>
        <v/>
      </c>
      <c r="BR116" s="118" t="str">
        <f t="shared" si="255"/>
        <v/>
      </c>
      <c r="BS116" s="118" t="str">
        <f t="shared" si="256"/>
        <v/>
      </c>
      <c r="BT116" s="118" t="str">
        <f t="shared" si="257"/>
        <v/>
      </c>
      <c r="BU116" s="118" t="str">
        <f t="shared" si="258"/>
        <v/>
      </c>
      <c r="BV116" s="118" t="str">
        <f t="shared" si="259"/>
        <v/>
      </c>
      <c r="BW116" s="118" t="str">
        <f t="shared" si="260"/>
        <v/>
      </c>
      <c r="BX116" s="118" t="str">
        <f t="shared" si="261"/>
        <v/>
      </c>
      <c r="BY116" s="118" t="str">
        <f t="shared" si="262"/>
        <v/>
      </c>
      <c r="BZ116" s="118" t="str">
        <f t="shared" si="263"/>
        <v/>
      </c>
      <c r="CA116" s="118" t="str">
        <f t="shared" si="264"/>
        <v/>
      </c>
      <c r="CB116" s="118" t="str">
        <f t="shared" si="265"/>
        <v/>
      </c>
      <c r="CC116" s="118" t="str">
        <f t="shared" si="266"/>
        <v/>
      </c>
      <c r="CD116" s="118" t="str">
        <f t="shared" si="267"/>
        <v/>
      </c>
      <c r="CE116" s="118" t="str">
        <f t="shared" si="268"/>
        <v/>
      </c>
      <c r="CF116" s="118" t="str">
        <f t="shared" si="269"/>
        <v/>
      </c>
      <c r="CG116" s="118" t="str">
        <f t="shared" si="270"/>
        <v/>
      </c>
      <c r="CH116" s="118" t="str">
        <f t="shared" si="271"/>
        <v/>
      </c>
      <c r="CI116" s="118" t="str">
        <f t="shared" si="272"/>
        <v/>
      </c>
      <c r="CJ116" s="118" t="str">
        <f t="shared" si="273"/>
        <v/>
      </c>
      <c r="CK116" s="118" t="str">
        <f t="shared" si="274"/>
        <v/>
      </c>
    </row>
    <row r="117" spans="1:89" s="48" customFormat="1" ht="13" customHeight="1" x14ac:dyDescent="0.75">
      <c r="A117" s="32"/>
      <c r="B117" s="32"/>
      <c r="C117" s="44" t="s">
        <v>100</v>
      </c>
      <c r="D117" s="1"/>
      <c r="E117" s="62" t="s">
        <v>146</v>
      </c>
      <c r="F117" s="62" t="s">
        <v>146</v>
      </c>
      <c r="G117" s="62" t="s">
        <v>146</v>
      </c>
      <c r="H117" s="62" t="s">
        <v>146</v>
      </c>
      <c r="I117" s="62" t="s">
        <v>146</v>
      </c>
      <c r="J117" s="62" t="s">
        <v>146</v>
      </c>
      <c r="K117" s="62" t="s">
        <v>146</v>
      </c>
      <c r="L117" s="62" t="s">
        <v>142</v>
      </c>
      <c r="M117" s="62" t="s">
        <v>146</v>
      </c>
      <c r="N117" s="62" t="s">
        <v>146</v>
      </c>
      <c r="O117" s="62" t="s">
        <v>146</v>
      </c>
      <c r="P117" s="62" t="s">
        <v>146</v>
      </c>
      <c r="Q117" s="62" t="s">
        <v>146</v>
      </c>
      <c r="R117" s="62" t="s">
        <v>146</v>
      </c>
      <c r="S117" s="62" t="s">
        <v>146</v>
      </c>
      <c r="T117" s="62" t="s">
        <v>146</v>
      </c>
      <c r="U117" s="62" t="s">
        <v>146</v>
      </c>
      <c r="V117" s="62" t="s">
        <v>146</v>
      </c>
      <c r="W117" s="62" t="s">
        <v>146</v>
      </c>
      <c r="X117" s="62" t="s">
        <v>146</v>
      </c>
      <c r="Y117" s="62" t="s">
        <v>146</v>
      </c>
      <c r="Z117" s="62" t="s">
        <v>146</v>
      </c>
      <c r="AA117" s="62" t="s">
        <v>146</v>
      </c>
      <c r="AB117" s="62" t="s">
        <v>146</v>
      </c>
      <c r="AC117" s="62" t="s">
        <v>146</v>
      </c>
      <c r="AD117" s="62" t="s">
        <v>146</v>
      </c>
      <c r="AE117" s="62" t="s">
        <v>146</v>
      </c>
      <c r="AF117" s="62" t="s">
        <v>146</v>
      </c>
      <c r="AG117" s="62" t="s">
        <v>146</v>
      </c>
      <c r="AH117" s="62" t="s">
        <v>146</v>
      </c>
      <c r="AI117" s="62" t="s">
        <v>146</v>
      </c>
      <c r="AJ117" s="62" t="s">
        <v>146</v>
      </c>
      <c r="AK117" s="62" t="s">
        <v>146</v>
      </c>
      <c r="AL117" s="62" t="s">
        <v>146</v>
      </c>
      <c r="AM117" s="62" t="s">
        <v>146</v>
      </c>
      <c r="AN117" s="62" t="s">
        <v>146</v>
      </c>
      <c r="AO117" s="62" t="s">
        <v>146</v>
      </c>
      <c r="AP117" s="62" t="s">
        <v>146</v>
      </c>
      <c r="AQ117" s="62" t="s">
        <v>146</v>
      </c>
      <c r="AR117" s="62" t="s">
        <v>146</v>
      </c>
      <c r="AS117" s="62" t="s">
        <v>146</v>
      </c>
      <c r="AT117" s="62" t="s">
        <v>146</v>
      </c>
      <c r="AV117" s="118" t="str">
        <f t="shared" si="233"/>
        <v/>
      </c>
      <c r="AW117" s="118" t="str">
        <f t="shared" si="234"/>
        <v/>
      </c>
      <c r="AX117" s="118" t="str">
        <f t="shared" si="235"/>
        <v/>
      </c>
      <c r="AY117" s="118" t="str">
        <f t="shared" si="236"/>
        <v/>
      </c>
      <c r="AZ117" s="118" t="str">
        <f t="shared" si="237"/>
        <v/>
      </c>
      <c r="BA117" s="118" t="str">
        <f t="shared" si="238"/>
        <v/>
      </c>
      <c r="BB117" s="118" t="str">
        <f t="shared" si="239"/>
        <v/>
      </c>
      <c r="BC117" s="118" t="str">
        <f t="shared" si="240"/>
        <v>Garland Light &amp; Power Co.</v>
      </c>
      <c r="BD117" s="118" t="str">
        <f t="shared" si="241"/>
        <v/>
      </c>
      <c r="BE117" s="118" t="str">
        <f t="shared" si="242"/>
        <v/>
      </c>
      <c r="BF117" s="118" t="str">
        <f t="shared" si="243"/>
        <v/>
      </c>
      <c r="BG117" s="118" t="str">
        <f t="shared" si="244"/>
        <v/>
      </c>
      <c r="BH117" s="118" t="str">
        <f t="shared" si="245"/>
        <v/>
      </c>
      <c r="BI117" s="118" t="str">
        <f t="shared" si="246"/>
        <v/>
      </c>
      <c r="BJ117" s="118" t="str">
        <f t="shared" si="247"/>
        <v/>
      </c>
      <c r="BK117" s="118" t="str">
        <f t="shared" si="248"/>
        <v/>
      </c>
      <c r="BL117" s="118" t="str">
        <f t="shared" si="249"/>
        <v/>
      </c>
      <c r="BM117" s="118" t="str">
        <f t="shared" si="250"/>
        <v/>
      </c>
      <c r="BN117" s="118" t="str">
        <f t="shared" si="251"/>
        <v/>
      </c>
      <c r="BO117" s="118" t="str">
        <f t="shared" si="252"/>
        <v/>
      </c>
      <c r="BP117" s="118" t="str">
        <f t="shared" si="253"/>
        <v/>
      </c>
      <c r="BQ117" s="118" t="str">
        <f t="shared" si="254"/>
        <v/>
      </c>
      <c r="BR117" s="118" t="str">
        <f t="shared" si="255"/>
        <v/>
      </c>
      <c r="BS117" s="118" t="str">
        <f t="shared" si="256"/>
        <v/>
      </c>
      <c r="BT117" s="118" t="str">
        <f t="shared" si="257"/>
        <v/>
      </c>
      <c r="BU117" s="118" t="str">
        <f t="shared" si="258"/>
        <v/>
      </c>
      <c r="BV117" s="118" t="str">
        <f t="shared" si="259"/>
        <v/>
      </c>
      <c r="BW117" s="118" t="str">
        <f t="shared" si="260"/>
        <v/>
      </c>
      <c r="BX117" s="118" t="str">
        <f t="shared" si="261"/>
        <v/>
      </c>
      <c r="BY117" s="118" t="str">
        <f t="shared" si="262"/>
        <v/>
      </c>
      <c r="BZ117" s="118" t="str">
        <f t="shared" si="263"/>
        <v/>
      </c>
      <c r="CA117" s="118" t="str">
        <f t="shared" si="264"/>
        <v/>
      </c>
      <c r="CB117" s="118" t="str">
        <f t="shared" si="265"/>
        <v/>
      </c>
      <c r="CC117" s="118" t="str">
        <f t="shared" si="266"/>
        <v/>
      </c>
      <c r="CD117" s="118" t="str">
        <f t="shared" si="267"/>
        <v/>
      </c>
      <c r="CE117" s="118" t="str">
        <f t="shared" si="268"/>
        <v/>
      </c>
      <c r="CF117" s="118" t="str">
        <f t="shared" si="269"/>
        <v/>
      </c>
      <c r="CG117" s="118" t="str">
        <f t="shared" si="270"/>
        <v/>
      </c>
      <c r="CH117" s="118" t="str">
        <f t="shared" si="271"/>
        <v/>
      </c>
      <c r="CI117" s="118" t="str">
        <f t="shared" si="272"/>
        <v/>
      </c>
      <c r="CJ117" s="118" t="str">
        <f t="shared" si="273"/>
        <v/>
      </c>
      <c r="CK117" s="118" t="str">
        <f t="shared" si="274"/>
        <v/>
      </c>
    </row>
    <row r="118" spans="1:89" s="48" customFormat="1" ht="13" customHeight="1" x14ac:dyDescent="0.75">
      <c r="A118" s="32"/>
      <c r="B118" s="32"/>
      <c r="C118" s="44" t="s">
        <v>69</v>
      </c>
      <c r="D118" s="1"/>
      <c r="E118" s="62" t="s">
        <v>146</v>
      </c>
      <c r="F118" s="62" t="s">
        <v>146</v>
      </c>
      <c r="G118" s="62" t="s">
        <v>146</v>
      </c>
      <c r="H118" s="62" t="s">
        <v>146</v>
      </c>
      <c r="I118" s="62" t="s">
        <v>146</v>
      </c>
      <c r="J118" s="62" t="s">
        <v>146</v>
      </c>
      <c r="K118" s="62" t="s">
        <v>146</v>
      </c>
      <c r="L118" s="62" t="s">
        <v>146</v>
      </c>
      <c r="M118" s="62" t="s">
        <v>142</v>
      </c>
      <c r="N118" s="62" t="s">
        <v>146</v>
      </c>
      <c r="O118" s="62" t="s">
        <v>146</v>
      </c>
      <c r="P118" s="62" t="s">
        <v>146</v>
      </c>
      <c r="Q118" s="62" t="s">
        <v>146</v>
      </c>
      <c r="R118" s="62" t="s">
        <v>146</v>
      </c>
      <c r="S118" s="62" t="s">
        <v>146</v>
      </c>
      <c r="T118" s="62" t="s">
        <v>146</v>
      </c>
      <c r="U118" s="62" t="s">
        <v>146</v>
      </c>
      <c r="V118" s="62" t="s">
        <v>146</v>
      </c>
      <c r="W118" s="62" t="s">
        <v>146</v>
      </c>
      <c r="X118" s="62" t="s">
        <v>146</v>
      </c>
      <c r="Y118" s="62" t="s">
        <v>146</v>
      </c>
      <c r="Z118" s="62" t="s">
        <v>146</v>
      </c>
      <c r="AA118" s="62" t="s">
        <v>146</v>
      </c>
      <c r="AB118" s="62" t="s">
        <v>146</v>
      </c>
      <c r="AC118" s="62" t="s">
        <v>146</v>
      </c>
      <c r="AD118" s="62" t="s">
        <v>146</v>
      </c>
      <c r="AE118" s="62" t="s">
        <v>146</v>
      </c>
      <c r="AF118" s="62" t="s">
        <v>146</v>
      </c>
      <c r="AG118" s="62" t="s">
        <v>146</v>
      </c>
      <c r="AH118" s="62" t="s">
        <v>146</v>
      </c>
      <c r="AI118" s="62" t="s">
        <v>146</v>
      </c>
      <c r="AJ118" s="62" t="s">
        <v>146</v>
      </c>
      <c r="AK118" s="62" t="s">
        <v>146</v>
      </c>
      <c r="AL118" s="62" t="s">
        <v>146</v>
      </c>
      <c r="AM118" s="62" t="s">
        <v>146</v>
      </c>
      <c r="AN118" s="62" t="s">
        <v>146</v>
      </c>
      <c r="AO118" s="62" t="s">
        <v>146</v>
      </c>
      <c r="AP118" s="62" t="s">
        <v>146</v>
      </c>
      <c r="AQ118" s="62" t="s">
        <v>146</v>
      </c>
      <c r="AR118" s="62" t="s">
        <v>146</v>
      </c>
      <c r="AS118" s="62" t="s">
        <v>146</v>
      </c>
      <c r="AT118" s="62" t="s">
        <v>146</v>
      </c>
      <c r="AV118" s="118" t="str">
        <f t="shared" si="233"/>
        <v/>
      </c>
      <c r="AW118" s="118" t="str">
        <f t="shared" si="234"/>
        <v/>
      </c>
      <c r="AX118" s="118" t="str">
        <f t="shared" si="235"/>
        <v/>
      </c>
      <c r="AY118" s="118" t="str">
        <f t="shared" si="236"/>
        <v/>
      </c>
      <c r="AZ118" s="118" t="str">
        <f t="shared" si="237"/>
        <v/>
      </c>
      <c r="BA118" s="118" t="str">
        <f t="shared" si="238"/>
        <v/>
      </c>
      <c r="BB118" s="118" t="str">
        <f t="shared" si="239"/>
        <v/>
      </c>
      <c r="BC118" s="118" t="str">
        <f t="shared" si="240"/>
        <v/>
      </c>
      <c r="BD118" s="118" t="str">
        <f t="shared" si="241"/>
        <v>Gunnison County Electric</v>
      </c>
      <c r="BE118" s="118" t="str">
        <f t="shared" si="242"/>
        <v/>
      </c>
      <c r="BF118" s="118" t="str">
        <f t="shared" si="243"/>
        <v/>
      </c>
      <c r="BG118" s="118" t="str">
        <f t="shared" si="244"/>
        <v/>
      </c>
      <c r="BH118" s="118" t="str">
        <f t="shared" si="245"/>
        <v/>
      </c>
      <c r="BI118" s="118" t="str">
        <f t="shared" si="246"/>
        <v/>
      </c>
      <c r="BJ118" s="118" t="str">
        <f t="shared" si="247"/>
        <v/>
      </c>
      <c r="BK118" s="118" t="str">
        <f t="shared" si="248"/>
        <v/>
      </c>
      <c r="BL118" s="118" t="str">
        <f t="shared" si="249"/>
        <v/>
      </c>
      <c r="BM118" s="118" t="str">
        <f t="shared" si="250"/>
        <v/>
      </c>
      <c r="BN118" s="118" t="str">
        <f t="shared" si="251"/>
        <v/>
      </c>
      <c r="BO118" s="118" t="str">
        <f t="shared" si="252"/>
        <v/>
      </c>
      <c r="BP118" s="118" t="str">
        <f t="shared" si="253"/>
        <v/>
      </c>
      <c r="BQ118" s="118" t="str">
        <f t="shared" si="254"/>
        <v/>
      </c>
      <c r="BR118" s="118" t="str">
        <f t="shared" si="255"/>
        <v/>
      </c>
      <c r="BS118" s="118" t="str">
        <f t="shared" si="256"/>
        <v/>
      </c>
      <c r="BT118" s="118" t="str">
        <f t="shared" si="257"/>
        <v/>
      </c>
      <c r="BU118" s="118" t="str">
        <f t="shared" si="258"/>
        <v/>
      </c>
      <c r="BV118" s="118" t="str">
        <f t="shared" si="259"/>
        <v/>
      </c>
      <c r="BW118" s="118" t="str">
        <f t="shared" si="260"/>
        <v/>
      </c>
      <c r="BX118" s="118" t="str">
        <f t="shared" si="261"/>
        <v/>
      </c>
      <c r="BY118" s="118" t="str">
        <f t="shared" si="262"/>
        <v/>
      </c>
      <c r="BZ118" s="118" t="str">
        <f t="shared" si="263"/>
        <v/>
      </c>
      <c r="CA118" s="118" t="str">
        <f t="shared" si="264"/>
        <v/>
      </c>
      <c r="CB118" s="118" t="str">
        <f t="shared" si="265"/>
        <v/>
      </c>
      <c r="CC118" s="118" t="str">
        <f t="shared" si="266"/>
        <v/>
      </c>
      <c r="CD118" s="118" t="str">
        <f t="shared" si="267"/>
        <v/>
      </c>
      <c r="CE118" s="118" t="str">
        <f t="shared" si="268"/>
        <v/>
      </c>
      <c r="CF118" s="118" t="str">
        <f t="shared" si="269"/>
        <v/>
      </c>
      <c r="CG118" s="118" t="str">
        <f t="shared" si="270"/>
        <v/>
      </c>
      <c r="CH118" s="118" t="str">
        <f t="shared" si="271"/>
        <v/>
      </c>
      <c r="CI118" s="118" t="str">
        <f t="shared" si="272"/>
        <v/>
      </c>
      <c r="CJ118" s="118" t="str">
        <f t="shared" si="273"/>
        <v/>
      </c>
      <c r="CK118" s="118" t="str">
        <f t="shared" si="274"/>
        <v/>
      </c>
    </row>
    <row r="119" spans="1:89" s="48" customFormat="1" ht="13" customHeight="1" x14ac:dyDescent="0.75">
      <c r="A119" s="32"/>
      <c r="B119" s="32"/>
      <c r="C119" s="44" t="s">
        <v>138</v>
      </c>
      <c r="D119" s="1"/>
      <c r="E119" s="62" t="s">
        <v>146</v>
      </c>
      <c r="F119" s="62" t="s">
        <v>146</v>
      </c>
      <c r="G119" s="62" t="s">
        <v>146</v>
      </c>
      <c r="H119" s="62" t="s">
        <v>146</v>
      </c>
      <c r="I119" s="62" t="s">
        <v>146</v>
      </c>
      <c r="J119" s="62" t="s">
        <v>146</v>
      </c>
      <c r="K119" s="62" t="s">
        <v>146</v>
      </c>
      <c r="L119" s="62" t="s">
        <v>146</v>
      </c>
      <c r="M119" s="62" t="s">
        <v>146</v>
      </c>
      <c r="N119" s="62" t="s">
        <v>142</v>
      </c>
      <c r="O119" s="62" t="s">
        <v>146</v>
      </c>
      <c r="P119" s="62" t="s">
        <v>146</v>
      </c>
      <c r="Q119" s="62" t="s">
        <v>146</v>
      </c>
      <c r="R119" s="62" t="s">
        <v>146</v>
      </c>
      <c r="S119" s="62" t="s">
        <v>146</v>
      </c>
      <c r="T119" s="62" t="s">
        <v>146</v>
      </c>
      <c r="U119" s="62" t="s">
        <v>146</v>
      </c>
      <c r="V119" s="62" t="s">
        <v>146</v>
      </c>
      <c r="W119" s="62" t="s">
        <v>146</v>
      </c>
      <c r="X119" s="62" t="s">
        <v>146</v>
      </c>
      <c r="Y119" s="62" t="s">
        <v>146</v>
      </c>
      <c r="Z119" s="62" t="s">
        <v>146</v>
      </c>
      <c r="AA119" s="62" t="s">
        <v>146</v>
      </c>
      <c r="AB119" s="62" t="s">
        <v>146</v>
      </c>
      <c r="AC119" s="62" t="s">
        <v>146</v>
      </c>
      <c r="AD119" s="62" t="s">
        <v>146</v>
      </c>
      <c r="AE119" s="62" t="s">
        <v>146</v>
      </c>
      <c r="AF119" s="62" t="s">
        <v>146</v>
      </c>
      <c r="AG119" s="62" t="s">
        <v>146</v>
      </c>
      <c r="AH119" s="62" t="s">
        <v>146</v>
      </c>
      <c r="AI119" s="62" t="s">
        <v>146</v>
      </c>
      <c r="AJ119" s="62" t="s">
        <v>146</v>
      </c>
      <c r="AK119" s="62" t="s">
        <v>146</v>
      </c>
      <c r="AL119" s="62" t="s">
        <v>146</v>
      </c>
      <c r="AM119" s="62" t="s">
        <v>146</v>
      </c>
      <c r="AN119" s="62" t="s">
        <v>146</v>
      </c>
      <c r="AO119" s="62" t="s">
        <v>146</v>
      </c>
      <c r="AP119" s="62" t="s">
        <v>146</v>
      </c>
      <c r="AQ119" s="62" t="s">
        <v>146</v>
      </c>
      <c r="AR119" s="62" t="s">
        <v>146</v>
      </c>
      <c r="AS119" s="62" t="s">
        <v>146</v>
      </c>
      <c r="AT119" s="62" t="s">
        <v>146</v>
      </c>
      <c r="AV119" s="118" t="str">
        <f t="shared" si="233"/>
        <v/>
      </c>
      <c r="AW119" s="118" t="str">
        <f t="shared" si="234"/>
        <v/>
      </c>
      <c r="AX119" s="118" t="str">
        <f t="shared" si="235"/>
        <v/>
      </c>
      <c r="AY119" s="118" t="str">
        <f t="shared" si="236"/>
        <v/>
      </c>
      <c r="AZ119" s="118" t="str">
        <f t="shared" si="237"/>
        <v/>
      </c>
      <c r="BA119" s="118" t="str">
        <f t="shared" si="238"/>
        <v/>
      </c>
      <c r="BB119" s="118" t="str">
        <f t="shared" si="239"/>
        <v/>
      </c>
      <c r="BC119" s="118" t="str">
        <f t="shared" si="240"/>
        <v/>
      </c>
      <c r="BD119" s="118" t="str">
        <f t="shared" si="241"/>
        <v/>
      </c>
      <c r="BE119" s="118" t="str">
        <f t="shared" si="242"/>
        <v>High Plains Power, Inc.</v>
      </c>
      <c r="BF119" s="118" t="str">
        <f t="shared" si="243"/>
        <v/>
      </c>
      <c r="BG119" s="118" t="str">
        <f t="shared" si="244"/>
        <v/>
      </c>
      <c r="BH119" s="118" t="str">
        <f t="shared" si="245"/>
        <v/>
      </c>
      <c r="BI119" s="118" t="str">
        <f t="shared" si="246"/>
        <v/>
      </c>
      <c r="BJ119" s="118" t="str">
        <f t="shared" si="247"/>
        <v/>
      </c>
      <c r="BK119" s="118" t="str">
        <f t="shared" si="248"/>
        <v/>
      </c>
      <c r="BL119" s="118" t="str">
        <f t="shared" si="249"/>
        <v/>
      </c>
      <c r="BM119" s="118" t="str">
        <f t="shared" si="250"/>
        <v/>
      </c>
      <c r="BN119" s="118" t="str">
        <f t="shared" si="251"/>
        <v/>
      </c>
      <c r="BO119" s="118" t="str">
        <f t="shared" si="252"/>
        <v/>
      </c>
      <c r="BP119" s="118" t="str">
        <f t="shared" si="253"/>
        <v/>
      </c>
      <c r="BQ119" s="118" t="str">
        <f t="shared" si="254"/>
        <v/>
      </c>
      <c r="BR119" s="118" t="str">
        <f t="shared" si="255"/>
        <v/>
      </c>
      <c r="BS119" s="118" t="str">
        <f t="shared" si="256"/>
        <v/>
      </c>
      <c r="BT119" s="118" t="str">
        <f t="shared" si="257"/>
        <v/>
      </c>
      <c r="BU119" s="118" t="str">
        <f t="shared" si="258"/>
        <v/>
      </c>
      <c r="BV119" s="118" t="str">
        <f t="shared" si="259"/>
        <v/>
      </c>
      <c r="BW119" s="118" t="str">
        <f t="shared" si="260"/>
        <v/>
      </c>
      <c r="BX119" s="118" t="str">
        <f t="shared" si="261"/>
        <v/>
      </c>
      <c r="BY119" s="118" t="str">
        <f t="shared" si="262"/>
        <v/>
      </c>
      <c r="BZ119" s="118" t="str">
        <f t="shared" si="263"/>
        <v/>
      </c>
      <c r="CA119" s="118" t="str">
        <f t="shared" si="264"/>
        <v/>
      </c>
      <c r="CB119" s="118" t="str">
        <f t="shared" si="265"/>
        <v/>
      </c>
      <c r="CC119" s="118" t="str">
        <f t="shared" si="266"/>
        <v/>
      </c>
      <c r="CD119" s="118" t="str">
        <f t="shared" si="267"/>
        <v/>
      </c>
      <c r="CE119" s="118" t="str">
        <f t="shared" si="268"/>
        <v/>
      </c>
      <c r="CF119" s="118" t="str">
        <f t="shared" si="269"/>
        <v/>
      </c>
      <c r="CG119" s="118" t="str">
        <f t="shared" si="270"/>
        <v/>
      </c>
      <c r="CH119" s="118" t="str">
        <f t="shared" si="271"/>
        <v/>
      </c>
      <c r="CI119" s="118" t="str">
        <f t="shared" si="272"/>
        <v/>
      </c>
      <c r="CJ119" s="118" t="str">
        <f t="shared" si="273"/>
        <v/>
      </c>
      <c r="CK119" s="118" t="str">
        <f t="shared" si="274"/>
        <v/>
      </c>
    </row>
    <row r="120" spans="1:89" s="48" customFormat="1" ht="13" customHeight="1" x14ac:dyDescent="0.75">
      <c r="A120" s="32"/>
      <c r="B120" s="32"/>
      <c r="C120" s="44" t="s">
        <v>70</v>
      </c>
      <c r="D120" s="1"/>
      <c r="E120" s="62" t="s">
        <v>146</v>
      </c>
      <c r="F120" s="62" t="s">
        <v>146</v>
      </c>
      <c r="G120" s="62" t="s">
        <v>146</v>
      </c>
      <c r="H120" s="62" t="s">
        <v>146</v>
      </c>
      <c r="I120" s="62" t="s">
        <v>146</v>
      </c>
      <c r="J120" s="62" t="s">
        <v>146</v>
      </c>
      <c r="K120" s="62" t="s">
        <v>146</v>
      </c>
      <c r="L120" s="62" t="s">
        <v>146</v>
      </c>
      <c r="M120" s="62" t="s">
        <v>146</v>
      </c>
      <c r="N120" s="62" t="s">
        <v>146</v>
      </c>
      <c r="O120" s="62" t="s">
        <v>142</v>
      </c>
      <c r="P120" s="62" t="s">
        <v>146</v>
      </c>
      <c r="Q120" s="62" t="s">
        <v>146</v>
      </c>
      <c r="R120" s="62" t="s">
        <v>146</v>
      </c>
      <c r="S120" s="62" t="s">
        <v>146</v>
      </c>
      <c r="T120" s="62" t="s">
        <v>146</v>
      </c>
      <c r="U120" s="62" t="s">
        <v>146</v>
      </c>
      <c r="V120" s="62" t="s">
        <v>146</v>
      </c>
      <c r="W120" s="62" t="s">
        <v>146</v>
      </c>
      <c r="X120" s="62" t="s">
        <v>146</v>
      </c>
      <c r="Y120" s="62" t="s">
        <v>146</v>
      </c>
      <c r="Z120" s="62" t="s">
        <v>146</v>
      </c>
      <c r="AA120" s="62" t="s">
        <v>146</v>
      </c>
      <c r="AB120" s="62" t="s">
        <v>146</v>
      </c>
      <c r="AC120" s="62" t="s">
        <v>146</v>
      </c>
      <c r="AD120" s="62" t="s">
        <v>146</v>
      </c>
      <c r="AE120" s="62" t="s">
        <v>146</v>
      </c>
      <c r="AF120" s="62" t="s">
        <v>146</v>
      </c>
      <c r="AG120" s="62" t="s">
        <v>146</v>
      </c>
      <c r="AH120" s="62" t="s">
        <v>146</v>
      </c>
      <c r="AI120" s="62" t="s">
        <v>146</v>
      </c>
      <c r="AJ120" s="62" t="s">
        <v>146</v>
      </c>
      <c r="AK120" s="62" t="s">
        <v>146</v>
      </c>
      <c r="AL120" s="62" t="s">
        <v>146</v>
      </c>
      <c r="AM120" s="62" t="s">
        <v>146</v>
      </c>
      <c r="AN120" s="62" t="s">
        <v>146</v>
      </c>
      <c r="AO120" s="62" t="s">
        <v>146</v>
      </c>
      <c r="AP120" s="62" t="s">
        <v>146</v>
      </c>
      <c r="AQ120" s="62" t="s">
        <v>146</v>
      </c>
      <c r="AR120" s="62" t="s">
        <v>146</v>
      </c>
      <c r="AS120" s="62" t="s">
        <v>146</v>
      </c>
      <c r="AT120" s="62" t="s">
        <v>146</v>
      </c>
      <c r="AV120" s="118" t="str">
        <f t="shared" ref="AV120:CK120" si="275">IF(E120="Exits",$C120,"")</f>
        <v/>
      </c>
      <c r="AW120" s="118" t="str">
        <f t="shared" si="275"/>
        <v/>
      </c>
      <c r="AX120" s="118" t="str">
        <f t="shared" si="275"/>
        <v/>
      </c>
      <c r="AY120" s="118" t="str">
        <f t="shared" si="275"/>
        <v/>
      </c>
      <c r="AZ120" s="118" t="str">
        <f t="shared" si="275"/>
        <v/>
      </c>
      <c r="BA120" s="118" t="str">
        <f t="shared" si="275"/>
        <v/>
      </c>
      <c r="BB120" s="118" t="str">
        <f t="shared" si="275"/>
        <v/>
      </c>
      <c r="BC120" s="118" t="str">
        <f t="shared" si="275"/>
        <v/>
      </c>
      <c r="BD120" s="118" t="str">
        <f t="shared" si="275"/>
        <v/>
      </c>
      <c r="BE120" s="118" t="str">
        <f t="shared" si="275"/>
        <v/>
      </c>
      <c r="BF120" s="118" t="str">
        <f t="shared" si="275"/>
        <v>High West Energy</v>
      </c>
      <c r="BG120" s="118" t="str">
        <f t="shared" si="275"/>
        <v/>
      </c>
      <c r="BH120" s="118" t="str">
        <f t="shared" si="275"/>
        <v/>
      </c>
      <c r="BI120" s="118" t="str">
        <f t="shared" si="275"/>
        <v/>
      </c>
      <c r="BJ120" s="118" t="str">
        <f t="shared" si="275"/>
        <v/>
      </c>
      <c r="BK120" s="118" t="str">
        <f t="shared" si="275"/>
        <v/>
      </c>
      <c r="BL120" s="118" t="str">
        <f t="shared" si="275"/>
        <v/>
      </c>
      <c r="BM120" s="118" t="str">
        <f t="shared" si="275"/>
        <v/>
      </c>
      <c r="BN120" s="118" t="str">
        <f t="shared" si="275"/>
        <v/>
      </c>
      <c r="BO120" s="118" t="str">
        <f t="shared" si="275"/>
        <v/>
      </c>
      <c r="BP120" s="118" t="str">
        <f t="shared" si="275"/>
        <v/>
      </c>
      <c r="BQ120" s="118" t="str">
        <f t="shared" si="275"/>
        <v/>
      </c>
      <c r="BR120" s="118" t="str">
        <f t="shared" si="275"/>
        <v/>
      </c>
      <c r="BS120" s="118" t="str">
        <f t="shared" si="275"/>
        <v/>
      </c>
      <c r="BT120" s="118" t="str">
        <f t="shared" si="275"/>
        <v/>
      </c>
      <c r="BU120" s="118" t="str">
        <f t="shared" si="275"/>
        <v/>
      </c>
      <c r="BV120" s="118" t="str">
        <f t="shared" si="275"/>
        <v/>
      </c>
      <c r="BW120" s="118" t="str">
        <f t="shared" si="275"/>
        <v/>
      </c>
      <c r="BX120" s="118" t="str">
        <f t="shared" si="275"/>
        <v/>
      </c>
      <c r="BY120" s="118" t="str">
        <f t="shared" si="275"/>
        <v/>
      </c>
      <c r="BZ120" s="118" t="str">
        <f t="shared" si="275"/>
        <v/>
      </c>
      <c r="CA120" s="118" t="str">
        <f t="shared" si="275"/>
        <v/>
      </c>
      <c r="CB120" s="118" t="str">
        <f t="shared" si="275"/>
        <v/>
      </c>
      <c r="CC120" s="118" t="str">
        <f t="shared" si="275"/>
        <v/>
      </c>
      <c r="CD120" s="118" t="str">
        <f t="shared" si="275"/>
        <v/>
      </c>
      <c r="CE120" s="118" t="str">
        <f t="shared" si="275"/>
        <v/>
      </c>
      <c r="CF120" s="118" t="str">
        <f t="shared" si="275"/>
        <v/>
      </c>
      <c r="CG120" s="118" t="str">
        <f t="shared" si="275"/>
        <v/>
      </c>
      <c r="CH120" s="118" t="str">
        <f t="shared" si="275"/>
        <v/>
      </c>
      <c r="CI120" s="118" t="str">
        <f t="shared" si="275"/>
        <v/>
      </c>
      <c r="CJ120" s="118" t="str">
        <f t="shared" si="275"/>
        <v/>
      </c>
      <c r="CK120" s="118" t="str">
        <f t="shared" si="275"/>
        <v/>
      </c>
    </row>
    <row r="121" spans="1:89" s="48" customFormat="1" ht="13" customHeight="1" x14ac:dyDescent="0.75">
      <c r="A121" s="32"/>
      <c r="B121" s="32"/>
      <c r="C121" s="44" t="s">
        <v>101</v>
      </c>
      <c r="D121" s="1"/>
      <c r="E121" s="62" t="s">
        <v>146</v>
      </c>
      <c r="F121" s="62" t="s">
        <v>146</v>
      </c>
      <c r="G121" s="62" t="s">
        <v>146</v>
      </c>
      <c r="H121" s="62" t="s">
        <v>146</v>
      </c>
      <c r="I121" s="62" t="s">
        <v>146</v>
      </c>
      <c r="J121" s="62" t="s">
        <v>146</v>
      </c>
      <c r="K121" s="62" t="s">
        <v>146</v>
      </c>
      <c r="L121" s="62" t="s">
        <v>146</v>
      </c>
      <c r="M121" s="62" t="s">
        <v>146</v>
      </c>
      <c r="N121" s="62" t="s">
        <v>146</v>
      </c>
      <c r="O121" s="62" t="s">
        <v>146</v>
      </c>
      <c r="P121" s="62" t="s">
        <v>142</v>
      </c>
      <c r="Q121" s="62" t="s">
        <v>146</v>
      </c>
      <c r="R121" s="62" t="s">
        <v>146</v>
      </c>
      <c r="S121" s="62" t="s">
        <v>146</v>
      </c>
      <c r="T121" s="62" t="s">
        <v>146</v>
      </c>
      <c r="U121" s="62" t="s">
        <v>146</v>
      </c>
      <c r="V121" s="62" t="s">
        <v>146</v>
      </c>
      <c r="W121" s="62" t="s">
        <v>146</v>
      </c>
      <c r="X121" s="62" t="s">
        <v>146</v>
      </c>
      <c r="Y121" s="62" t="s">
        <v>146</v>
      </c>
      <c r="Z121" s="62" t="s">
        <v>146</v>
      </c>
      <c r="AA121" s="62" t="s">
        <v>146</v>
      </c>
      <c r="AB121" s="62" t="s">
        <v>146</v>
      </c>
      <c r="AC121" s="62" t="s">
        <v>146</v>
      </c>
      <c r="AD121" s="62" t="s">
        <v>146</v>
      </c>
      <c r="AE121" s="62" t="s">
        <v>146</v>
      </c>
      <c r="AF121" s="62" t="s">
        <v>146</v>
      </c>
      <c r="AG121" s="62" t="s">
        <v>146</v>
      </c>
      <c r="AH121" s="62" t="s">
        <v>146</v>
      </c>
      <c r="AI121" s="62" t="s">
        <v>146</v>
      </c>
      <c r="AJ121" s="62" t="s">
        <v>146</v>
      </c>
      <c r="AK121" s="62" t="s">
        <v>146</v>
      </c>
      <c r="AL121" s="62" t="s">
        <v>146</v>
      </c>
      <c r="AM121" s="62" t="s">
        <v>146</v>
      </c>
      <c r="AN121" s="62" t="s">
        <v>146</v>
      </c>
      <c r="AO121" s="62" t="s">
        <v>146</v>
      </c>
      <c r="AP121" s="62" t="s">
        <v>146</v>
      </c>
      <c r="AQ121" s="62" t="s">
        <v>146</v>
      </c>
      <c r="AR121" s="62" t="s">
        <v>146</v>
      </c>
      <c r="AS121" s="62" t="s">
        <v>146</v>
      </c>
      <c r="AT121" s="62" t="s">
        <v>146</v>
      </c>
      <c r="AV121" s="118" t="str">
        <f t="shared" si="233"/>
        <v/>
      </c>
      <c r="AW121" s="118" t="str">
        <f t="shared" si="234"/>
        <v/>
      </c>
      <c r="AX121" s="118" t="str">
        <f t="shared" si="235"/>
        <v/>
      </c>
      <c r="AY121" s="118" t="str">
        <f t="shared" si="236"/>
        <v/>
      </c>
      <c r="AZ121" s="118" t="str">
        <f t="shared" si="237"/>
        <v/>
      </c>
      <c r="BA121" s="118" t="str">
        <f t="shared" si="238"/>
        <v/>
      </c>
      <c r="BB121" s="118" t="str">
        <f t="shared" si="239"/>
        <v/>
      </c>
      <c r="BC121" s="118" t="str">
        <f t="shared" si="240"/>
        <v/>
      </c>
      <c r="BD121" s="118" t="str">
        <f t="shared" si="241"/>
        <v/>
      </c>
      <c r="BE121" s="118" t="str">
        <f t="shared" si="242"/>
        <v/>
      </c>
      <c r="BF121" s="118" t="str">
        <f t="shared" si="243"/>
        <v/>
      </c>
      <c r="BG121" s="118" t="str">
        <f t="shared" si="244"/>
        <v>Highline Electric Assn.</v>
      </c>
      <c r="BH121" s="118" t="str">
        <f t="shared" si="245"/>
        <v/>
      </c>
      <c r="BI121" s="118" t="str">
        <f t="shared" si="246"/>
        <v/>
      </c>
      <c r="BJ121" s="118" t="str">
        <f t="shared" si="247"/>
        <v/>
      </c>
      <c r="BK121" s="118" t="str">
        <f t="shared" si="248"/>
        <v/>
      </c>
      <c r="BL121" s="118" t="str">
        <f t="shared" si="249"/>
        <v/>
      </c>
      <c r="BM121" s="118" t="str">
        <f t="shared" si="250"/>
        <v/>
      </c>
      <c r="BN121" s="118" t="str">
        <f t="shared" si="251"/>
        <v/>
      </c>
      <c r="BO121" s="118" t="str">
        <f t="shared" si="252"/>
        <v/>
      </c>
      <c r="BP121" s="118" t="str">
        <f t="shared" si="253"/>
        <v/>
      </c>
      <c r="BQ121" s="118" t="str">
        <f t="shared" si="254"/>
        <v/>
      </c>
      <c r="BR121" s="118" t="str">
        <f t="shared" si="255"/>
        <v/>
      </c>
      <c r="BS121" s="118" t="str">
        <f t="shared" si="256"/>
        <v/>
      </c>
      <c r="BT121" s="118" t="str">
        <f t="shared" si="257"/>
        <v/>
      </c>
      <c r="BU121" s="118" t="str">
        <f t="shared" si="258"/>
        <v/>
      </c>
      <c r="BV121" s="118" t="str">
        <f t="shared" si="259"/>
        <v/>
      </c>
      <c r="BW121" s="118" t="str">
        <f t="shared" si="260"/>
        <v/>
      </c>
      <c r="BX121" s="118" t="str">
        <f t="shared" si="261"/>
        <v/>
      </c>
      <c r="BY121" s="118" t="str">
        <f t="shared" si="262"/>
        <v/>
      </c>
      <c r="BZ121" s="118" t="str">
        <f t="shared" si="263"/>
        <v/>
      </c>
      <c r="CA121" s="118" t="str">
        <f t="shared" si="264"/>
        <v/>
      </c>
      <c r="CB121" s="118" t="str">
        <f t="shared" si="265"/>
        <v/>
      </c>
      <c r="CC121" s="118" t="str">
        <f t="shared" si="266"/>
        <v/>
      </c>
      <c r="CD121" s="118" t="str">
        <f t="shared" si="267"/>
        <v/>
      </c>
      <c r="CE121" s="118" t="str">
        <f t="shared" si="268"/>
        <v/>
      </c>
      <c r="CF121" s="118" t="str">
        <f t="shared" si="269"/>
        <v/>
      </c>
      <c r="CG121" s="118" t="str">
        <f t="shared" si="270"/>
        <v/>
      </c>
      <c r="CH121" s="118" t="str">
        <f t="shared" si="271"/>
        <v/>
      </c>
      <c r="CI121" s="118" t="str">
        <f t="shared" si="272"/>
        <v/>
      </c>
      <c r="CJ121" s="118" t="str">
        <f t="shared" si="273"/>
        <v/>
      </c>
      <c r="CK121" s="118" t="str">
        <f t="shared" si="274"/>
        <v/>
      </c>
    </row>
    <row r="122" spans="1:89" s="48" customFormat="1" ht="13" customHeight="1" x14ac:dyDescent="0.75">
      <c r="A122" s="32"/>
      <c r="B122" s="32"/>
      <c r="C122" s="44" t="s">
        <v>71</v>
      </c>
      <c r="D122" s="1"/>
      <c r="E122" s="62" t="s">
        <v>146</v>
      </c>
      <c r="F122" s="62" t="s">
        <v>146</v>
      </c>
      <c r="G122" s="62" t="s">
        <v>146</v>
      </c>
      <c r="H122" s="62" t="s">
        <v>146</v>
      </c>
      <c r="I122" s="62" t="s">
        <v>146</v>
      </c>
      <c r="J122" s="62" t="s">
        <v>146</v>
      </c>
      <c r="K122" s="62" t="s">
        <v>146</v>
      </c>
      <c r="L122" s="62" t="s">
        <v>146</v>
      </c>
      <c r="M122" s="62" t="s">
        <v>146</v>
      </c>
      <c r="N122" s="62" t="s">
        <v>146</v>
      </c>
      <c r="O122" s="62" t="s">
        <v>146</v>
      </c>
      <c r="P122" s="62" t="s">
        <v>146</v>
      </c>
      <c r="Q122" s="62" t="s">
        <v>142</v>
      </c>
      <c r="R122" s="62" t="s">
        <v>146</v>
      </c>
      <c r="S122" s="62" t="s">
        <v>146</v>
      </c>
      <c r="T122" s="62" t="s">
        <v>146</v>
      </c>
      <c r="U122" s="62" t="s">
        <v>146</v>
      </c>
      <c r="V122" s="62" t="s">
        <v>146</v>
      </c>
      <c r="W122" s="62" t="s">
        <v>146</v>
      </c>
      <c r="X122" s="62" t="s">
        <v>146</v>
      </c>
      <c r="Y122" s="62" t="s">
        <v>146</v>
      </c>
      <c r="Z122" s="62" t="s">
        <v>146</v>
      </c>
      <c r="AA122" s="62" t="s">
        <v>146</v>
      </c>
      <c r="AB122" s="62" t="s">
        <v>146</v>
      </c>
      <c r="AC122" s="62" t="s">
        <v>146</v>
      </c>
      <c r="AD122" s="62" t="s">
        <v>146</v>
      </c>
      <c r="AE122" s="62" t="s">
        <v>146</v>
      </c>
      <c r="AF122" s="62" t="s">
        <v>146</v>
      </c>
      <c r="AG122" s="62" t="s">
        <v>146</v>
      </c>
      <c r="AH122" s="62" t="s">
        <v>146</v>
      </c>
      <c r="AI122" s="62" t="s">
        <v>146</v>
      </c>
      <c r="AJ122" s="62" t="s">
        <v>146</v>
      </c>
      <c r="AK122" s="62" t="s">
        <v>146</v>
      </c>
      <c r="AL122" s="62" t="s">
        <v>146</v>
      </c>
      <c r="AM122" s="62" t="s">
        <v>146</v>
      </c>
      <c r="AN122" s="62" t="s">
        <v>146</v>
      </c>
      <c r="AO122" s="62" t="s">
        <v>146</v>
      </c>
      <c r="AP122" s="62" t="s">
        <v>146</v>
      </c>
      <c r="AQ122" s="62" t="s">
        <v>146</v>
      </c>
      <c r="AR122" s="62" t="s">
        <v>146</v>
      </c>
      <c r="AS122" s="62" t="s">
        <v>146</v>
      </c>
      <c r="AT122" s="62" t="s">
        <v>146</v>
      </c>
      <c r="AV122" s="118" t="str">
        <f t="shared" si="233"/>
        <v/>
      </c>
      <c r="AW122" s="118" t="str">
        <f t="shared" si="234"/>
        <v/>
      </c>
      <c r="AX122" s="118" t="str">
        <f t="shared" si="235"/>
        <v/>
      </c>
      <c r="AY122" s="118" t="str">
        <f t="shared" si="236"/>
        <v/>
      </c>
      <c r="AZ122" s="118" t="str">
        <f t="shared" si="237"/>
        <v/>
      </c>
      <c r="BA122" s="118" t="str">
        <f t="shared" si="238"/>
        <v/>
      </c>
      <c r="BB122" s="118" t="str">
        <f t="shared" si="239"/>
        <v/>
      </c>
      <c r="BC122" s="118" t="str">
        <f t="shared" si="240"/>
        <v/>
      </c>
      <c r="BD122" s="118" t="str">
        <f t="shared" si="241"/>
        <v/>
      </c>
      <c r="BE122" s="118" t="str">
        <f t="shared" si="242"/>
        <v/>
      </c>
      <c r="BF122" s="118" t="str">
        <f t="shared" si="243"/>
        <v/>
      </c>
      <c r="BG122" s="118" t="str">
        <f t="shared" si="244"/>
        <v/>
      </c>
      <c r="BH122" s="118" t="str">
        <f t="shared" si="245"/>
        <v>Jemez Mountains Electric</v>
      </c>
      <c r="BI122" s="118" t="str">
        <f t="shared" si="246"/>
        <v/>
      </c>
      <c r="BJ122" s="118" t="str">
        <f t="shared" si="247"/>
        <v/>
      </c>
      <c r="BK122" s="118" t="str">
        <f t="shared" si="248"/>
        <v/>
      </c>
      <c r="BL122" s="118" t="str">
        <f t="shared" si="249"/>
        <v/>
      </c>
      <c r="BM122" s="118" t="str">
        <f t="shared" si="250"/>
        <v/>
      </c>
      <c r="BN122" s="118" t="str">
        <f t="shared" si="251"/>
        <v/>
      </c>
      <c r="BO122" s="118" t="str">
        <f t="shared" si="252"/>
        <v/>
      </c>
      <c r="BP122" s="118" t="str">
        <f t="shared" si="253"/>
        <v/>
      </c>
      <c r="BQ122" s="118" t="str">
        <f t="shared" si="254"/>
        <v/>
      </c>
      <c r="BR122" s="118" t="str">
        <f t="shared" si="255"/>
        <v/>
      </c>
      <c r="BS122" s="118" t="str">
        <f t="shared" si="256"/>
        <v/>
      </c>
      <c r="BT122" s="118" t="str">
        <f t="shared" si="257"/>
        <v/>
      </c>
      <c r="BU122" s="118" t="str">
        <f t="shared" si="258"/>
        <v/>
      </c>
      <c r="BV122" s="118" t="str">
        <f t="shared" si="259"/>
        <v/>
      </c>
      <c r="BW122" s="118" t="str">
        <f t="shared" si="260"/>
        <v/>
      </c>
      <c r="BX122" s="118" t="str">
        <f t="shared" si="261"/>
        <v/>
      </c>
      <c r="BY122" s="118" t="str">
        <f t="shared" si="262"/>
        <v/>
      </c>
      <c r="BZ122" s="118" t="str">
        <f t="shared" si="263"/>
        <v/>
      </c>
      <c r="CA122" s="118" t="str">
        <f t="shared" si="264"/>
        <v/>
      </c>
      <c r="CB122" s="118" t="str">
        <f t="shared" si="265"/>
        <v/>
      </c>
      <c r="CC122" s="118" t="str">
        <f t="shared" si="266"/>
        <v/>
      </c>
      <c r="CD122" s="118" t="str">
        <f t="shared" si="267"/>
        <v/>
      </c>
      <c r="CE122" s="118" t="str">
        <f t="shared" si="268"/>
        <v/>
      </c>
      <c r="CF122" s="118" t="str">
        <f t="shared" si="269"/>
        <v/>
      </c>
      <c r="CG122" s="118" t="str">
        <f t="shared" si="270"/>
        <v/>
      </c>
      <c r="CH122" s="118" t="str">
        <f t="shared" si="271"/>
        <v/>
      </c>
      <c r="CI122" s="118" t="str">
        <f t="shared" si="272"/>
        <v/>
      </c>
      <c r="CJ122" s="118" t="str">
        <f t="shared" si="273"/>
        <v/>
      </c>
      <c r="CK122" s="118" t="str">
        <f t="shared" si="274"/>
        <v/>
      </c>
    </row>
    <row r="123" spans="1:89" s="48" customFormat="1" ht="13" customHeight="1" x14ac:dyDescent="0.75">
      <c r="A123" s="32"/>
      <c r="B123" s="32"/>
      <c r="C123" s="44" t="s">
        <v>72</v>
      </c>
      <c r="D123" s="1"/>
      <c r="E123" s="62" t="s">
        <v>146</v>
      </c>
      <c r="F123" s="62" t="s">
        <v>146</v>
      </c>
      <c r="G123" s="62" t="s">
        <v>146</v>
      </c>
      <c r="H123" s="62" t="s">
        <v>146</v>
      </c>
      <c r="I123" s="62" t="s">
        <v>146</v>
      </c>
      <c r="J123" s="62" t="s">
        <v>146</v>
      </c>
      <c r="K123" s="62" t="s">
        <v>146</v>
      </c>
      <c r="L123" s="62" t="s">
        <v>146</v>
      </c>
      <c r="M123" s="62" t="s">
        <v>146</v>
      </c>
      <c r="N123" s="62" t="s">
        <v>146</v>
      </c>
      <c r="O123" s="62" t="s">
        <v>146</v>
      </c>
      <c r="P123" s="62" t="s">
        <v>146</v>
      </c>
      <c r="Q123" s="62" t="s">
        <v>146</v>
      </c>
      <c r="R123" s="62" t="s">
        <v>142</v>
      </c>
      <c r="S123" s="62" t="s">
        <v>146</v>
      </c>
      <c r="T123" s="62" t="s">
        <v>146</v>
      </c>
      <c r="U123" s="62" t="s">
        <v>146</v>
      </c>
      <c r="V123" s="62" t="s">
        <v>146</v>
      </c>
      <c r="W123" s="62" t="s">
        <v>146</v>
      </c>
      <c r="X123" s="62" t="s">
        <v>146</v>
      </c>
      <c r="Y123" s="62" t="s">
        <v>146</v>
      </c>
      <c r="Z123" s="62" t="s">
        <v>146</v>
      </c>
      <c r="AA123" s="62" t="s">
        <v>146</v>
      </c>
      <c r="AB123" s="62" t="s">
        <v>146</v>
      </c>
      <c r="AC123" s="62" t="s">
        <v>146</v>
      </c>
      <c r="AD123" s="62" t="s">
        <v>146</v>
      </c>
      <c r="AE123" s="62" t="s">
        <v>146</v>
      </c>
      <c r="AF123" s="62" t="s">
        <v>146</v>
      </c>
      <c r="AG123" s="62" t="s">
        <v>146</v>
      </c>
      <c r="AH123" s="62" t="s">
        <v>146</v>
      </c>
      <c r="AI123" s="62" t="s">
        <v>146</v>
      </c>
      <c r="AJ123" s="62" t="s">
        <v>146</v>
      </c>
      <c r="AK123" s="62" t="s">
        <v>146</v>
      </c>
      <c r="AL123" s="62" t="s">
        <v>146</v>
      </c>
      <c r="AM123" s="62" t="s">
        <v>146</v>
      </c>
      <c r="AN123" s="62" t="s">
        <v>146</v>
      </c>
      <c r="AO123" s="62" t="s">
        <v>146</v>
      </c>
      <c r="AP123" s="62" t="s">
        <v>146</v>
      </c>
      <c r="AQ123" s="62" t="s">
        <v>146</v>
      </c>
      <c r="AR123" s="62" t="s">
        <v>146</v>
      </c>
      <c r="AS123" s="62" t="s">
        <v>146</v>
      </c>
      <c r="AT123" s="62" t="s">
        <v>146</v>
      </c>
      <c r="AV123" s="118" t="str">
        <f t="shared" si="233"/>
        <v/>
      </c>
      <c r="AW123" s="118" t="str">
        <f t="shared" si="234"/>
        <v/>
      </c>
      <c r="AX123" s="118" t="str">
        <f t="shared" si="235"/>
        <v/>
      </c>
      <c r="AY123" s="118" t="str">
        <f t="shared" si="236"/>
        <v/>
      </c>
      <c r="AZ123" s="118" t="str">
        <f t="shared" si="237"/>
        <v/>
      </c>
      <c r="BA123" s="118" t="str">
        <f t="shared" si="238"/>
        <v/>
      </c>
      <c r="BB123" s="118" t="str">
        <f t="shared" si="239"/>
        <v/>
      </c>
      <c r="BC123" s="118" t="str">
        <f t="shared" si="240"/>
        <v/>
      </c>
      <c r="BD123" s="118" t="str">
        <f t="shared" si="241"/>
        <v/>
      </c>
      <c r="BE123" s="118" t="str">
        <f t="shared" si="242"/>
        <v/>
      </c>
      <c r="BF123" s="118" t="str">
        <f t="shared" si="243"/>
        <v/>
      </c>
      <c r="BG123" s="118" t="str">
        <f t="shared" si="244"/>
        <v/>
      </c>
      <c r="BH123" s="118" t="str">
        <f t="shared" si="245"/>
        <v/>
      </c>
      <c r="BI123" s="118" t="str">
        <f t="shared" si="246"/>
        <v>K C Electric Association</v>
      </c>
      <c r="BJ123" s="118" t="str">
        <f t="shared" si="247"/>
        <v/>
      </c>
      <c r="BK123" s="118" t="str">
        <f t="shared" si="248"/>
        <v/>
      </c>
      <c r="BL123" s="118" t="str">
        <f t="shared" si="249"/>
        <v/>
      </c>
      <c r="BM123" s="118" t="str">
        <f t="shared" si="250"/>
        <v/>
      </c>
      <c r="BN123" s="118" t="str">
        <f t="shared" si="251"/>
        <v/>
      </c>
      <c r="BO123" s="118" t="str">
        <f t="shared" si="252"/>
        <v/>
      </c>
      <c r="BP123" s="118" t="str">
        <f t="shared" si="253"/>
        <v/>
      </c>
      <c r="BQ123" s="118" t="str">
        <f t="shared" si="254"/>
        <v/>
      </c>
      <c r="BR123" s="118" t="str">
        <f t="shared" si="255"/>
        <v/>
      </c>
      <c r="BS123" s="118" t="str">
        <f t="shared" si="256"/>
        <v/>
      </c>
      <c r="BT123" s="118" t="str">
        <f t="shared" si="257"/>
        <v/>
      </c>
      <c r="BU123" s="118" t="str">
        <f t="shared" si="258"/>
        <v/>
      </c>
      <c r="BV123" s="118" t="str">
        <f t="shared" si="259"/>
        <v/>
      </c>
      <c r="BW123" s="118" t="str">
        <f t="shared" si="260"/>
        <v/>
      </c>
      <c r="BX123" s="118" t="str">
        <f t="shared" si="261"/>
        <v/>
      </c>
      <c r="BY123" s="118" t="str">
        <f t="shared" si="262"/>
        <v/>
      </c>
      <c r="BZ123" s="118" t="str">
        <f t="shared" si="263"/>
        <v/>
      </c>
      <c r="CA123" s="118" t="str">
        <f t="shared" si="264"/>
        <v/>
      </c>
      <c r="CB123" s="118" t="str">
        <f t="shared" si="265"/>
        <v/>
      </c>
      <c r="CC123" s="118" t="str">
        <f t="shared" si="266"/>
        <v/>
      </c>
      <c r="CD123" s="118" t="str">
        <f t="shared" si="267"/>
        <v/>
      </c>
      <c r="CE123" s="118" t="str">
        <f t="shared" si="268"/>
        <v/>
      </c>
      <c r="CF123" s="118" t="str">
        <f t="shared" si="269"/>
        <v/>
      </c>
      <c r="CG123" s="118" t="str">
        <f t="shared" si="270"/>
        <v/>
      </c>
      <c r="CH123" s="118" t="str">
        <f t="shared" si="271"/>
        <v/>
      </c>
      <c r="CI123" s="118" t="str">
        <f t="shared" si="272"/>
        <v/>
      </c>
      <c r="CJ123" s="118" t="str">
        <f t="shared" si="273"/>
        <v/>
      </c>
      <c r="CK123" s="118" t="str">
        <f t="shared" si="274"/>
        <v/>
      </c>
    </row>
    <row r="124" spans="1:89" s="48" customFormat="1" ht="13" customHeight="1" x14ac:dyDescent="0.75">
      <c r="A124" s="32"/>
      <c r="B124" s="32"/>
      <c r="C124" s="44" t="s">
        <v>102</v>
      </c>
      <c r="D124" s="1"/>
      <c r="E124" s="62" t="s">
        <v>146</v>
      </c>
      <c r="F124" s="62" t="s">
        <v>146</v>
      </c>
      <c r="G124" s="62" t="s">
        <v>146</v>
      </c>
      <c r="H124" s="62" t="s">
        <v>146</v>
      </c>
      <c r="I124" s="62" t="s">
        <v>146</v>
      </c>
      <c r="J124" s="62" t="s">
        <v>146</v>
      </c>
      <c r="K124" s="62" t="s">
        <v>146</v>
      </c>
      <c r="L124" s="62" t="s">
        <v>146</v>
      </c>
      <c r="M124" s="62" t="s">
        <v>146</v>
      </c>
      <c r="N124" s="62" t="s">
        <v>146</v>
      </c>
      <c r="O124" s="62" t="s">
        <v>146</v>
      </c>
      <c r="P124" s="62" t="s">
        <v>146</v>
      </c>
      <c r="Q124" s="62" t="s">
        <v>146</v>
      </c>
      <c r="R124" s="62" t="s">
        <v>146</v>
      </c>
      <c r="S124" s="62" t="s">
        <v>142</v>
      </c>
      <c r="T124" s="62" t="s">
        <v>146</v>
      </c>
      <c r="U124" s="62" t="s">
        <v>146</v>
      </c>
      <c r="V124" s="62" t="s">
        <v>146</v>
      </c>
      <c r="W124" s="62" t="s">
        <v>146</v>
      </c>
      <c r="X124" s="62" t="s">
        <v>146</v>
      </c>
      <c r="Y124" s="62" t="s">
        <v>146</v>
      </c>
      <c r="Z124" s="62" t="s">
        <v>146</v>
      </c>
      <c r="AA124" s="62" t="s">
        <v>146</v>
      </c>
      <c r="AB124" s="62" t="s">
        <v>146</v>
      </c>
      <c r="AC124" s="62" t="s">
        <v>146</v>
      </c>
      <c r="AD124" s="62" t="s">
        <v>146</v>
      </c>
      <c r="AE124" s="62" t="s">
        <v>146</v>
      </c>
      <c r="AF124" s="62" t="s">
        <v>146</v>
      </c>
      <c r="AG124" s="62" t="s">
        <v>146</v>
      </c>
      <c r="AH124" s="62" t="s">
        <v>146</v>
      </c>
      <c r="AI124" s="62" t="s">
        <v>146</v>
      </c>
      <c r="AJ124" s="62" t="s">
        <v>146</v>
      </c>
      <c r="AK124" s="62" t="s">
        <v>146</v>
      </c>
      <c r="AL124" s="62" t="s">
        <v>146</v>
      </c>
      <c r="AM124" s="62" t="s">
        <v>146</v>
      </c>
      <c r="AN124" s="62" t="s">
        <v>146</v>
      </c>
      <c r="AO124" s="62" t="s">
        <v>146</v>
      </c>
      <c r="AP124" s="62" t="s">
        <v>146</v>
      </c>
      <c r="AQ124" s="62" t="s">
        <v>146</v>
      </c>
      <c r="AR124" s="62" t="s">
        <v>146</v>
      </c>
      <c r="AS124" s="62" t="s">
        <v>146</v>
      </c>
      <c r="AT124" s="62" t="s">
        <v>146</v>
      </c>
      <c r="AV124" s="118" t="str">
        <f t="shared" si="233"/>
        <v/>
      </c>
      <c r="AW124" s="118" t="str">
        <f t="shared" si="234"/>
        <v/>
      </c>
      <c r="AX124" s="118" t="str">
        <f t="shared" si="235"/>
        <v/>
      </c>
      <c r="AY124" s="118" t="str">
        <f t="shared" si="236"/>
        <v/>
      </c>
      <c r="AZ124" s="118" t="str">
        <f t="shared" si="237"/>
        <v/>
      </c>
      <c r="BA124" s="118" t="str">
        <f t="shared" si="238"/>
        <v/>
      </c>
      <c r="BB124" s="118" t="str">
        <f t="shared" si="239"/>
        <v/>
      </c>
      <c r="BC124" s="118" t="str">
        <f t="shared" si="240"/>
        <v/>
      </c>
      <c r="BD124" s="118" t="str">
        <f t="shared" si="241"/>
        <v/>
      </c>
      <c r="BE124" s="118" t="str">
        <f t="shared" si="242"/>
        <v/>
      </c>
      <c r="BF124" s="118" t="str">
        <f t="shared" si="243"/>
        <v/>
      </c>
      <c r="BG124" s="118" t="str">
        <f t="shared" si="244"/>
        <v/>
      </c>
      <c r="BH124" s="118" t="str">
        <f t="shared" si="245"/>
        <v/>
      </c>
      <c r="BI124" s="118" t="str">
        <f t="shared" si="246"/>
        <v/>
      </c>
      <c r="BJ124" s="118" t="str">
        <f t="shared" si="247"/>
        <v>La Plata Electric Assn.</v>
      </c>
      <c r="BK124" s="118" t="str">
        <f t="shared" si="248"/>
        <v/>
      </c>
      <c r="BL124" s="118" t="str">
        <f t="shared" si="249"/>
        <v/>
      </c>
      <c r="BM124" s="118" t="str">
        <f t="shared" si="250"/>
        <v/>
      </c>
      <c r="BN124" s="118" t="str">
        <f t="shared" si="251"/>
        <v/>
      </c>
      <c r="BO124" s="118" t="str">
        <f t="shared" si="252"/>
        <v/>
      </c>
      <c r="BP124" s="118" t="str">
        <f t="shared" si="253"/>
        <v/>
      </c>
      <c r="BQ124" s="118" t="str">
        <f t="shared" si="254"/>
        <v/>
      </c>
      <c r="BR124" s="118" t="str">
        <f t="shared" si="255"/>
        <v/>
      </c>
      <c r="BS124" s="118" t="str">
        <f t="shared" si="256"/>
        <v/>
      </c>
      <c r="BT124" s="118" t="str">
        <f t="shared" si="257"/>
        <v/>
      </c>
      <c r="BU124" s="118" t="str">
        <f t="shared" si="258"/>
        <v/>
      </c>
      <c r="BV124" s="118" t="str">
        <f t="shared" si="259"/>
        <v/>
      </c>
      <c r="BW124" s="118" t="str">
        <f t="shared" si="260"/>
        <v/>
      </c>
      <c r="BX124" s="118" t="str">
        <f t="shared" si="261"/>
        <v/>
      </c>
      <c r="BY124" s="118" t="str">
        <f t="shared" si="262"/>
        <v/>
      </c>
      <c r="BZ124" s="118" t="str">
        <f t="shared" si="263"/>
        <v/>
      </c>
      <c r="CA124" s="118" t="str">
        <f t="shared" si="264"/>
        <v/>
      </c>
      <c r="CB124" s="118" t="str">
        <f t="shared" si="265"/>
        <v/>
      </c>
      <c r="CC124" s="118" t="str">
        <f t="shared" si="266"/>
        <v/>
      </c>
      <c r="CD124" s="118" t="str">
        <f t="shared" si="267"/>
        <v/>
      </c>
      <c r="CE124" s="118" t="str">
        <f t="shared" si="268"/>
        <v/>
      </c>
      <c r="CF124" s="118" t="str">
        <f t="shared" si="269"/>
        <v/>
      </c>
      <c r="CG124" s="118" t="str">
        <f t="shared" si="270"/>
        <v/>
      </c>
      <c r="CH124" s="118" t="str">
        <f t="shared" si="271"/>
        <v/>
      </c>
      <c r="CI124" s="118" t="str">
        <f t="shared" si="272"/>
        <v/>
      </c>
      <c r="CJ124" s="118" t="str">
        <f t="shared" si="273"/>
        <v/>
      </c>
      <c r="CK124" s="118" t="str">
        <f t="shared" si="274"/>
        <v/>
      </c>
    </row>
    <row r="125" spans="1:89" s="48" customFormat="1" ht="13" customHeight="1" x14ac:dyDescent="0.75">
      <c r="A125" s="32"/>
      <c r="B125" s="32"/>
      <c r="C125" s="44" t="s">
        <v>73</v>
      </c>
      <c r="D125" s="1"/>
      <c r="E125" s="62" t="s">
        <v>146</v>
      </c>
      <c r="F125" s="62" t="s">
        <v>146</v>
      </c>
      <c r="G125" s="62" t="s">
        <v>146</v>
      </c>
      <c r="H125" s="62" t="s">
        <v>146</v>
      </c>
      <c r="I125" s="62" t="s">
        <v>146</v>
      </c>
      <c r="J125" s="62" t="s">
        <v>146</v>
      </c>
      <c r="K125" s="62" t="s">
        <v>146</v>
      </c>
      <c r="L125" s="62" t="s">
        <v>146</v>
      </c>
      <c r="M125" s="62" t="s">
        <v>146</v>
      </c>
      <c r="N125" s="62" t="s">
        <v>146</v>
      </c>
      <c r="O125" s="62" t="s">
        <v>146</v>
      </c>
      <c r="P125" s="62" t="s">
        <v>146</v>
      </c>
      <c r="Q125" s="62" t="s">
        <v>146</v>
      </c>
      <c r="R125" s="62" t="s">
        <v>146</v>
      </c>
      <c r="S125" s="62" t="s">
        <v>146</v>
      </c>
      <c r="T125" s="62" t="s">
        <v>142</v>
      </c>
      <c r="U125" s="62" t="s">
        <v>146</v>
      </c>
      <c r="V125" s="62" t="s">
        <v>146</v>
      </c>
      <c r="W125" s="62" t="s">
        <v>146</v>
      </c>
      <c r="X125" s="62" t="s">
        <v>146</v>
      </c>
      <c r="Y125" s="62" t="s">
        <v>146</v>
      </c>
      <c r="Z125" s="62" t="s">
        <v>146</v>
      </c>
      <c r="AA125" s="62" t="s">
        <v>146</v>
      </c>
      <c r="AB125" s="62" t="s">
        <v>146</v>
      </c>
      <c r="AC125" s="62" t="s">
        <v>146</v>
      </c>
      <c r="AD125" s="62" t="s">
        <v>146</v>
      </c>
      <c r="AE125" s="62" t="s">
        <v>146</v>
      </c>
      <c r="AF125" s="62" t="s">
        <v>146</v>
      </c>
      <c r="AG125" s="62" t="s">
        <v>146</v>
      </c>
      <c r="AH125" s="62" t="s">
        <v>146</v>
      </c>
      <c r="AI125" s="62" t="s">
        <v>146</v>
      </c>
      <c r="AJ125" s="62" t="s">
        <v>146</v>
      </c>
      <c r="AK125" s="62" t="s">
        <v>146</v>
      </c>
      <c r="AL125" s="62" t="s">
        <v>146</v>
      </c>
      <c r="AM125" s="62" t="s">
        <v>146</v>
      </c>
      <c r="AN125" s="62" t="s">
        <v>146</v>
      </c>
      <c r="AO125" s="62" t="s">
        <v>146</v>
      </c>
      <c r="AP125" s="62" t="s">
        <v>146</v>
      </c>
      <c r="AQ125" s="62" t="s">
        <v>146</v>
      </c>
      <c r="AR125" s="62" t="s">
        <v>146</v>
      </c>
      <c r="AS125" s="62" t="s">
        <v>146</v>
      </c>
      <c r="AT125" s="62" t="s">
        <v>146</v>
      </c>
      <c r="AV125" s="118" t="str">
        <f t="shared" si="233"/>
        <v/>
      </c>
      <c r="AW125" s="118" t="str">
        <f t="shared" si="234"/>
        <v/>
      </c>
      <c r="AX125" s="118" t="str">
        <f t="shared" si="235"/>
        <v/>
      </c>
      <c r="AY125" s="118" t="str">
        <f t="shared" si="236"/>
        <v/>
      </c>
      <c r="AZ125" s="118" t="str">
        <f t="shared" si="237"/>
        <v/>
      </c>
      <c r="BA125" s="118" t="str">
        <f t="shared" si="238"/>
        <v/>
      </c>
      <c r="BB125" s="118" t="str">
        <f t="shared" si="239"/>
        <v/>
      </c>
      <c r="BC125" s="118" t="str">
        <f t="shared" si="240"/>
        <v/>
      </c>
      <c r="BD125" s="118" t="str">
        <f t="shared" si="241"/>
        <v/>
      </c>
      <c r="BE125" s="118" t="str">
        <f t="shared" si="242"/>
        <v/>
      </c>
      <c r="BF125" s="118" t="str">
        <f t="shared" si="243"/>
        <v/>
      </c>
      <c r="BG125" s="118" t="str">
        <f t="shared" si="244"/>
        <v/>
      </c>
      <c r="BH125" s="118" t="str">
        <f t="shared" si="245"/>
        <v/>
      </c>
      <c r="BI125" s="118" t="str">
        <f t="shared" si="246"/>
        <v/>
      </c>
      <c r="BJ125" s="118" t="str">
        <f t="shared" si="247"/>
        <v/>
      </c>
      <c r="BK125" s="118" t="str">
        <f t="shared" si="248"/>
        <v>Midwest Electric</v>
      </c>
      <c r="BL125" s="118" t="str">
        <f t="shared" si="249"/>
        <v/>
      </c>
      <c r="BM125" s="118" t="str">
        <f t="shared" si="250"/>
        <v/>
      </c>
      <c r="BN125" s="118" t="str">
        <f t="shared" si="251"/>
        <v/>
      </c>
      <c r="BO125" s="118" t="str">
        <f t="shared" si="252"/>
        <v/>
      </c>
      <c r="BP125" s="118" t="str">
        <f t="shared" si="253"/>
        <v/>
      </c>
      <c r="BQ125" s="118" t="str">
        <f t="shared" si="254"/>
        <v/>
      </c>
      <c r="BR125" s="118" t="str">
        <f t="shared" si="255"/>
        <v/>
      </c>
      <c r="BS125" s="118" t="str">
        <f t="shared" si="256"/>
        <v/>
      </c>
      <c r="BT125" s="118" t="str">
        <f t="shared" si="257"/>
        <v/>
      </c>
      <c r="BU125" s="118" t="str">
        <f t="shared" si="258"/>
        <v/>
      </c>
      <c r="BV125" s="118" t="str">
        <f t="shared" si="259"/>
        <v/>
      </c>
      <c r="BW125" s="118" t="str">
        <f t="shared" si="260"/>
        <v/>
      </c>
      <c r="BX125" s="118" t="str">
        <f t="shared" si="261"/>
        <v/>
      </c>
      <c r="BY125" s="118" t="str">
        <f t="shared" si="262"/>
        <v/>
      </c>
      <c r="BZ125" s="118" t="str">
        <f t="shared" si="263"/>
        <v/>
      </c>
      <c r="CA125" s="118" t="str">
        <f t="shared" si="264"/>
        <v/>
      </c>
      <c r="CB125" s="118" t="str">
        <f t="shared" si="265"/>
        <v/>
      </c>
      <c r="CC125" s="118" t="str">
        <f t="shared" si="266"/>
        <v/>
      </c>
      <c r="CD125" s="118" t="str">
        <f t="shared" si="267"/>
        <v/>
      </c>
      <c r="CE125" s="118" t="str">
        <f t="shared" si="268"/>
        <v/>
      </c>
      <c r="CF125" s="118" t="str">
        <f t="shared" si="269"/>
        <v/>
      </c>
      <c r="CG125" s="118" t="str">
        <f t="shared" si="270"/>
        <v/>
      </c>
      <c r="CH125" s="118" t="str">
        <f t="shared" si="271"/>
        <v/>
      </c>
      <c r="CI125" s="118" t="str">
        <f t="shared" si="272"/>
        <v/>
      </c>
      <c r="CJ125" s="118" t="str">
        <f t="shared" si="273"/>
        <v/>
      </c>
      <c r="CK125" s="118" t="str">
        <f t="shared" si="274"/>
        <v/>
      </c>
    </row>
    <row r="126" spans="1:89" s="48" customFormat="1" ht="13" customHeight="1" x14ac:dyDescent="0.75">
      <c r="A126" s="32"/>
      <c r="B126" s="32"/>
      <c r="C126" s="44" t="s">
        <v>74</v>
      </c>
      <c r="D126" s="1"/>
      <c r="E126" s="62" t="s">
        <v>146</v>
      </c>
      <c r="F126" s="62" t="s">
        <v>146</v>
      </c>
      <c r="G126" s="62" t="s">
        <v>146</v>
      </c>
      <c r="H126" s="62" t="s">
        <v>146</v>
      </c>
      <c r="I126" s="62" t="s">
        <v>146</v>
      </c>
      <c r="J126" s="62" t="s">
        <v>146</v>
      </c>
      <c r="K126" s="62" t="s">
        <v>146</v>
      </c>
      <c r="L126" s="62" t="s">
        <v>146</v>
      </c>
      <c r="M126" s="62" t="s">
        <v>146</v>
      </c>
      <c r="N126" s="62" t="s">
        <v>146</v>
      </c>
      <c r="O126" s="62" t="s">
        <v>146</v>
      </c>
      <c r="P126" s="62" t="s">
        <v>146</v>
      </c>
      <c r="Q126" s="62" t="s">
        <v>146</v>
      </c>
      <c r="R126" s="62" t="s">
        <v>146</v>
      </c>
      <c r="S126" s="62" t="s">
        <v>146</v>
      </c>
      <c r="T126" s="62" t="s">
        <v>146</v>
      </c>
      <c r="U126" s="62" t="s">
        <v>142</v>
      </c>
      <c r="V126" s="62" t="s">
        <v>146</v>
      </c>
      <c r="W126" s="62" t="s">
        <v>146</v>
      </c>
      <c r="X126" s="62" t="s">
        <v>146</v>
      </c>
      <c r="Y126" s="62" t="s">
        <v>146</v>
      </c>
      <c r="Z126" s="62" t="s">
        <v>146</v>
      </c>
      <c r="AA126" s="62" t="s">
        <v>146</v>
      </c>
      <c r="AB126" s="62" t="s">
        <v>146</v>
      </c>
      <c r="AC126" s="62" t="s">
        <v>146</v>
      </c>
      <c r="AD126" s="62" t="s">
        <v>146</v>
      </c>
      <c r="AE126" s="62" t="s">
        <v>146</v>
      </c>
      <c r="AF126" s="62" t="s">
        <v>146</v>
      </c>
      <c r="AG126" s="62" t="s">
        <v>146</v>
      </c>
      <c r="AH126" s="62" t="s">
        <v>146</v>
      </c>
      <c r="AI126" s="62" t="s">
        <v>146</v>
      </c>
      <c r="AJ126" s="62" t="s">
        <v>146</v>
      </c>
      <c r="AK126" s="62" t="s">
        <v>146</v>
      </c>
      <c r="AL126" s="62" t="s">
        <v>146</v>
      </c>
      <c r="AM126" s="62" t="s">
        <v>146</v>
      </c>
      <c r="AN126" s="62" t="s">
        <v>146</v>
      </c>
      <c r="AO126" s="62" t="s">
        <v>146</v>
      </c>
      <c r="AP126" s="62" t="s">
        <v>146</v>
      </c>
      <c r="AQ126" s="62" t="s">
        <v>146</v>
      </c>
      <c r="AR126" s="62" t="s">
        <v>146</v>
      </c>
      <c r="AS126" s="62" t="s">
        <v>146</v>
      </c>
      <c r="AT126" s="62" t="s">
        <v>146</v>
      </c>
      <c r="AV126" s="118" t="str">
        <f t="shared" si="233"/>
        <v/>
      </c>
      <c r="AW126" s="118" t="str">
        <f t="shared" si="234"/>
        <v/>
      </c>
      <c r="AX126" s="118" t="str">
        <f t="shared" si="235"/>
        <v/>
      </c>
      <c r="AY126" s="118" t="str">
        <f t="shared" si="236"/>
        <v/>
      </c>
      <c r="AZ126" s="118" t="str">
        <f t="shared" si="237"/>
        <v/>
      </c>
      <c r="BA126" s="118" t="str">
        <f t="shared" si="238"/>
        <v/>
      </c>
      <c r="BB126" s="118" t="str">
        <f t="shared" si="239"/>
        <v/>
      </c>
      <c r="BC126" s="118" t="str">
        <f t="shared" si="240"/>
        <v/>
      </c>
      <c r="BD126" s="118" t="str">
        <f t="shared" si="241"/>
        <v/>
      </c>
      <c r="BE126" s="118" t="str">
        <f t="shared" si="242"/>
        <v/>
      </c>
      <c r="BF126" s="118" t="str">
        <f t="shared" si="243"/>
        <v/>
      </c>
      <c r="BG126" s="118" t="str">
        <f t="shared" si="244"/>
        <v/>
      </c>
      <c r="BH126" s="118" t="str">
        <f t="shared" si="245"/>
        <v/>
      </c>
      <c r="BI126" s="118" t="str">
        <f t="shared" si="246"/>
        <v/>
      </c>
      <c r="BJ126" s="118" t="str">
        <f t="shared" si="247"/>
        <v/>
      </c>
      <c r="BK126" s="118" t="str">
        <f t="shared" si="248"/>
        <v/>
      </c>
      <c r="BL126" s="118" t="str">
        <f t="shared" si="249"/>
        <v>Mora San Miguel Electric</v>
      </c>
      <c r="BM126" s="118" t="str">
        <f t="shared" si="250"/>
        <v/>
      </c>
      <c r="BN126" s="118" t="str">
        <f t="shared" si="251"/>
        <v/>
      </c>
      <c r="BO126" s="118" t="str">
        <f t="shared" si="252"/>
        <v/>
      </c>
      <c r="BP126" s="118" t="str">
        <f t="shared" si="253"/>
        <v/>
      </c>
      <c r="BQ126" s="118" t="str">
        <f t="shared" si="254"/>
        <v/>
      </c>
      <c r="BR126" s="118" t="str">
        <f t="shared" si="255"/>
        <v/>
      </c>
      <c r="BS126" s="118" t="str">
        <f t="shared" si="256"/>
        <v/>
      </c>
      <c r="BT126" s="118" t="str">
        <f t="shared" si="257"/>
        <v/>
      </c>
      <c r="BU126" s="118" t="str">
        <f t="shared" si="258"/>
        <v/>
      </c>
      <c r="BV126" s="118" t="str">
        <f t="shared" si="259"/>
        <v/>
      </c>
      <c r="BW126" s="118" t="str">
        <f t="shared" si="260"/>
        <v/>
      </c>
      <c r="BX126" s="118" t="str">
        <f t="shared" si="261"/>
        <v/>
      </c>
      <c r="BY126" s="118" t="str">
        <f t="shared" si="262"/>
        <v/>
      </c>
      <c r="BZ126" s="118" t="str">
        <f t="shared" si="263"/>
        <v/>
      </c>
      <c r="CA126" s="118" t="str">
        <f t="shared" si="264"/>
        <v/>
      </c>
      <c r="CB126" s="118" t="str">
        <f t="shared" si="265"/>
        <v/>
      </c>
      <c r="CC126" s="118" t="str">
        <f t="shared" si="266"/>
        <v/>
      </c>
      <c r="CD126" s="118" t="str">
        <f t="shared" si="267"/>
        <v/>
      </c>
      <c r="CE126" s="118" t="str">
        <f t="shared" si="268"/>
        <v/>
      </c>
      <c r="CF126" s="118" t="str">
        <f t="shared" si="269"/>
        <v/>
      </c>
      <c r="CG126" s="118" t="str">
        <f t="shared" si="270"/>
        <v/>
      </c>
      <c r="CH126" s="118" t="str">
        <f t="shared" si="271"/>
        <v/>
      </c>
      <c r="CI126" s="118" t="str">
        <f t="shared" si="272"/>
        <v/>
      </c>
      <c r="CJ126" s="118" t="str">
        <f t="shared" si="273"/>
        <v/>
      </c>
      <c r="CK126" s="118" t="str">
        <f t="shared" si="274"/>
        <v/>
      </c>
    </row>
    <row r="127" spans="1:89" s="48" customFormat="1" ht="13" customHeight="1" x14ac:dyDescent="0.75">
      <c r="A127" s="32"/>
      <c r="B127" s="32"/>
      <c r="C127" s="44" t="s">
        <v>161</v>
      </c>
      <c r="D127" s="1"/>
      <c r="E127" s="62" t="s">
        <v>146</v>
      </c>
      <c r="F127" s="62" t="s">
        <v>146</v>
      </c>
      <c r="G127" s="62" t="s">
        <v>146</v>
      </c>
      <c r="H127" s="62" t="s">
        <v>146</v>
      </c>
      <c r="I127" s="62" t="s">
        <v>146</v>
      </c>
      <c r="J127" s="62" t="s">
        <v>146</v>
      </c>
      <c r="K127" s="62" t="s">
        <v>146</v>
      </c>
      <c r="L127" s="62" t="s">
        <v>146</v>
      </c>
      <c r="M127" s="62" t="s">
        <v>146</v>
      </c>
      <c r="N127" s="62" t="s">
        <v>146</v>
      </c>
      <c r="O127" s="62" t="s">
        <v>146</v>
      </c>
      <c r="P127" s="62" t="s">
        <v>146</v>
      </c>
      <c r="Q127" s="62" t="s">
        <v>146</v>
      </c>
      <c r="R127" s="62" t="s">
        <v>146</v>
      </c>
      <c r="S127" s="62" t="s">
        <v>146</v>
      </c>
      <c r="T127" s="62" t="s">
        <v>146</v>
      </c>
      <c r="U127" s="62" t="s">
        <v>146</v>
      </c>
      <c r="V127" s="62" t="s">
        <v>142</v>
      </c>
      <c r="W127" s="62" t="s">
        <v>146</v>
      </c>
      <c r="X127" s="62" t="s">
        <v>146</v>
      </c>
      <c r="Y127" s="62" t="s">
        <v>146</v>
      </c>
      <c r="Z127" s="62" t="s">
        <v>146</v>
      </c>
      <c r="AA127" s="62" t="s">
        <v>146</v>
      </c>
      <c r="AB127" s="62" t="s">
        <v>146</v>
      </c>
      <c r="AC127" s="62" t="s">
        <v>146</v>
      </c>
      <c r="AD127" s="62" t="s">
        <v>146</v>
      </c>
      <c r="AE127" s="62" t="s">
        <v>146</v>
      </c>
      <c r="AF127" s="62" t="s">
        <v>146</v>
      </c>
      <c r="AG127" s="62" t="s">
        <v>146</v>
      </c>
      <c r="AH127" s="62" t="s">
        <v>146</v>
      </c>
      <c r="AI127" s="62" t="s">
        <v>146</v>
      </c>
      <c r="AJ127" s="62" t="s">
        <v>146</v>
      </c>
      <c r="AK127" s="62" t="s">
        <v>146</v>
      </c>
      <c r="AL127" s="62" t="s">
        <v>146</v>
      </c>
      <c r="AM127" s="62" t="s">
        <v>146</v>
      </c>
      <c r="AN127" s="62" t="s">
        <v>146</v>
      </c>
      <c r="AO127" s="62" t="s">
        <v>146</v>
      </c>
      <c r="AP127" s="62" t="s">
        <v>146</v>
      </c>
      <c r="AQ127" s="62" t="s">
        <v>146</v>
      </c>
      <c r="AR127" s="62" t="s">
        <v>146</v>
      </c>
      <c r="AS127" s="62" t="s">
        <v>146</v>
      </c>
      <c r="AT127" s="62" t="s">
        <v>146</v>
      </c>
      <c r="AV127" s="118" t="str">
        <f t="shared" si="233"/>
        <v/>
      </c>
      <c r="AW127" s="118" t="str">
        <f t="shared" si="234"/>
        <v/>
      </c>
      <c r="AX127" s="118" t="str">
        <f t="shared" si="235"/>
        <v/>
      </c>
      <c r="AY127" s="118" t="str">
        <f t="shared" si="236"/>
        <v/>
      </c>
      <c r="AZ127" s="118" t="str">
        <f t="shared" si="237"/>
        <v/>
      </c>
      <c r="BA127" s="118" t="str">
        <f t="shared" si="238"/>
        <v/>
      </c>
      <c r="BB127" s="118" t="str">
        <f t="shared" si="239"/>
        <v/>
      </c>
      <c r="BC127" s="118" t="str">
        <f t="shared" si="240"/>
        <v/>
      </c>
      <c r="BD127" s="118" t="str">
        <f t="shared" si="241"/>
        <v/>
      </c>
      <c r="BE127" s="118" t="str">
        <f t="shared" si="242"/>
        <v/>
      </c>
      <c r="BF127" s="118" t="str">
        <f t="shared" si="243"/>
        <v/>
      </c>
      <c r="BG127" s="118" t="str">
        <f t="shared" si="244"/>
        <v/>
      </c>
      <c r="BH127" s="118" t="str">
        <f t="shared" si="245"/>
        <v/>
      </c>
      <c r="BI127" s="118" t="str">
        <f t="shared" si="246"/>
        <v/>
      </c>
      <c r="BJ127" s="118" t="str">
        <f t="shared" si="247"/>
        <v/>
      </c>
      <c r="BK127" s="118" t="str">
        <f t="shared" si="248"/>
        <v/>
      </c>
      <c r="BL127" s="118" t="str">
        <f t="shared" si="249"/>
        <v/>
      </c>
      <c r="BM127" s="118" t="str">
        <f t="shared" si="250"/>
        <v>Morgan County REA</v>
      </c>
      <c r="BN127" s="118" t="str">
        <f t="shared" si="251"/>
        <v/>
      </c>
      <c r="BO127" s="118" t="str">
        <f t="shared" si="252"/>
        <v/>
      </c>
      <c r="BP127" s="118" t="str">
        <f t="shared" si="253"/>
        <v/>
      </c>
      <c r="BQ127" s="118" t="str">
        <f t="shared" si="254"/>
        <v/>
      </c>
      <c r="BR127" s="118" t="str">
        <f t="shared" si="255"/>
        <v/>
      </c>
      <c r="BS127" s="118" t="str">
        <f t="shared" si="256"/>
        <v/>
      </c>
      <c r="BT127" s="118" t="str">
        <f t="shared" si="257"/>
        <v/>
      </c>
      <c r="BU127" s="118" t="str">
        <f t="shared" si="258"/>
        <v/>
      </c>
      <c r="BV127" s="118" t="str">
        <f t="shared" si="259"/>
        <v/>
      </c>
      <c r="BW127" s="118" t="str">
        <f t="shared" si="260"/>
        <v/>
      </c>
      <c r="BX127" s="118" t="str">
        <f t="shared" si="261"/>
        <v/>
      </c>
      <c r="BY127" s="118" t="str">
        <f t="shared" si="262"/>
        <v/>
      </c>
      <c r="BZ127" s="118" t="str">
        <f t="shared" si="263"/>
        <v/>
      </c>
      <c r="CA127" s="118" t="str">
        <f t="shared" si="264"/>
        <v/>
      </c>
      <c r="CB127" s="118" t="str">
        <f t="shared" si="265"/>
        <v/>
      </c>
      <c r="CC127" s="118" t="str">
        <f t="shared" si="266"/>
        <v/>
      </c>
      <c r="CD127" s="118" t="str">
        <f t="shared" si="267"/>
        <v/>
      </c>
      <c r="CE127" s="118" t="str">
        <f t="shared" si="268"/>
        <v/>
      </c>
      <c r="CF127" s="118" t="str">
        <f t="shared" si="269"/>
        <v/>
      </c>
      <c r="CG127" s="118" t="str">
        <f t="shared" si="270"/>
        <v/>
      </c>
      <c r="CH127" s="118" t="str">
        <f t="shared" si="271"/>
        <v/>
      </c>
      <c r="CI127" s="118" t="str">
        <f t="shared" si="272"/>
        <v/>
      </c>
      <c r="CJ127" s="118" t="str">
        <f t="shared" si="273"/>
        <v/>
      </c>
      <c r="CK127" s="118" t="str">
        <f t="shared" si="274"/>
        <v/>
      </c>
    </row>
    <row r="128" spans="1:89" s="48" customFormat="1" ht="13" customHeight="1" x14ac:dyDescent="0.75">
      <c r="A128" s="32"/>
      <c r="B128" s="32"/>
      <c r="C128" s="44" t="s">
        <v>75</v>
      </c>
      <c r="D128" s="1"/>
      <c r="E128" s="62" t="s">
        <v>146</v>
      </c>
      <c r="F128" s="62" t="s">
        <v>146</v>
      </c>
      <c r="G128" s="62" t="s">
        <v>146</v>
      </c>
      <c r="H128" s="62" t="s">
        <v>146</v>
      </c>
      <c r="I128" s="62" t="s">
        <v>146</v>
      </c>
      <c r="J128" s="62" t="s">
        <v>146</v>
      </c>
      <c r="K128" s="62" t="s">
        <v>146</v>
      </c>
      <c r="L128" s="62" t="s">
        <v>146</v>
      </c>
      <c r="M128" s="62" t="s">
        <v>146</v>
      </c>
      <c r="N128" s="62" t="s">
        <v>146</v>
      </c>
      <c r="O128" s="62" t="s">
        <v>146</v>
      </c>
      <c r="P128" s="62" t="s">
        <v>146</v>
      </c>
      <c r="Q128" s="62" t="s">
        <v>146</v>
      </c>
      <c r="R128" s="62" t="s">
        <v>146</v>
      </c>
      <c r="S128" s="62" t="s">
        <v>146</v>
      </c>
      <c r="T128" s="62" t="s">
        <v>146</v>
      </c>
      <c r="U128" s="62" t="s">
        <v>146</v>
      </c>
      <c r="V128" s="62" t="s">
        <v>146</v>
      </c>
      <c r="W128" s="62" t="s">
        <v>142</v>
      </c>
      <c r="X128" s="62" t="s">
        <v>146</v>
      </c>
      <c r="Y128" s="62" t="s">
        <v>146</v>
      </c>
      <c r="Z128" s="62" t="s">
        <v>146</v>
      </c>
      <c r="AA128" s="62" t="s">
        <v>146</v>
      </c>
      <c r="AB128" s="62" t="s">
        <v>146</v>
      </c>
      <c r="AC128" s="62" t="s">
        <v>146</v>
      </c>
      <c r="AD128" s="62" t="s">
        <v>146</v>
      </c>
      <c r="AE128" s="62" t="s">
        <v>146</v>
      </c>
      <c r="AF128" s="62" t="s">
        <v>146</v>
      </c>
      <c r="AG128" s="62" t="s">
        <v>146</v>
      </c>
      <c r="AH128" s="62" t="s">
        <v>146</v>
      </c>
      <c r="AI128" s="62" t="s">
        <v>146</v>
      </c>
      <c r="AJ128" s="62" t="s">
        <v>146</v>
      </c>
      <c r="AK128" s="62" t="s">
        <v>146</v>
      </c>
      <c r="AL128" s="62" t="s">
        <v>146</v>
      </c>
      <c r="AM128" s="62" t="s">
        <v>146</v>
      </c>
      <c r="AN128" s="62" t="s">
        <v>146</v>
      </c>
      <c r="AO128" s="62" t="s">
        <v>146</v>
      </c>
      <c r="AP128" s="62" t="s">
        <v>146</v>
      </c>
      <c r="AQ128" s="62" t="s">
        <v>146</v>
      </c>
      <c r="AR128" s="62" t="s">
        <v>146</v>
      </c>
      <c r="AS128" s="62" t="s">
        <v>146</v>
      </c>
      <c r="AT128" s="62" t="s">
        <v>146</v>
      </c>
      <c r="AV128" s="118" t="str">
        <f t="shared" si="233"/>
        <v/>
      </c>
      <c r="AW128" s="118" t="str">
        <f t="shared" si="234"/>
        <v/>
      </c>
      <c r="AX128" s="118" t="str">
        <f t="shared" si="235"/>
        <v/>
      </c>
      <c r="AY128" s="118" t="str">
        <f t="shared" si="236"/>
        <v/>
      </c>
      <c r="AZ128" s="118" t="str">
        <f t="shared" si="237"/>
        <v/>
      </c>
      <c r="BA128" s="118" t="str">
        <f t="shared" si="238"/>
        <v/>
      </c>
      <c r="BB128" s="118" t="str">
        <f t="shared" si="239"/>
        <v/>
      </c>
      <c r="BC128" s="118" t="str">
        <f t="shared" si="240"/>
        <v/>
      </c>
      <c r="BD128" s="118" t="str">
        <f t="shared" si="241"/>
        <v/>
      </c>
      <c r="BE128" s="118" t="str">
        <f t="shared" si="242"/>
        <v/>
      </c>
      <c r="BF128" s="118" t="str">
        <f t="shared" si="243"/>
        <v/>
      </c>
      <c r="BG128" s="118" t="str">
        <f t="shared" si="244"/>
        <v/>
      </c>
      <c r="BH128" s="118" t="str">
        <f t="shared" si="245"/>
        <v/>
      </c>
      <c r="BI128" s="118" t="str">
        <f t="shared" si="246"/>
        <v/>
      </c>
      <c r="BJ128" s="118" t="str">
        <f t="shared" si="247"/>
        <v/>
      </c>
      <c r="BK128" s="118" t="str">
        <f t="shared" si="248"/>
        <v/>
      </c>
      <c r="BL128" s="118" t="str">
        <f t="shared" si="249"/>
        <v/>
      </c>
      <c r="BM128" s="118" t="str">
        <f t="shared" si="250"/>
        <v/>
      </c>
      <c r="BN128" s="118" t="str">
        <f t="shared" si="251"/>
        <v>Mountain Parks Electric</v>
      </c>
      <c r="BO128" s="118" t="str">
        <f t="shared" si="252"/>
        <v/>
      </c>
      <c r="BP128" s="118" t="str">
        <f t="shared" si="253"/>
        <v/>
      </c>
      <c r="BQ128" s="118" t="str">
        <f t="shared" si="254"/>
        <v/>
      </c>
      <c r="BR128" s="118" t="str">
        <f t="shared" si="255"/>
        <v/>
      </c>
      <c r="BS128" s="118" t="str">
        <f t="shared" si="256"/>
        <v/>
      </c>
      <c r="BT128" s="118" t="str">
        <f t="shared" si="257"/>
        <v/>
      </c>
      <c r="BU128" s="118" t="str">
        <f t="shared" si="258"/>
        <v/>
      </c>
      <c r="BV128" s="118" t="str">
        <f t="shared" si="259"/>
        <v/>
      </c>
      <c r="BW128" s="118" t="str">
        <f t="shared" si="260"/>
        <v/>
      </c>
      <c r="BX128" s="118" t="str">
        <f t="shared" si="261"/>
        <v/>
      </c>
      <c r="BY128" s="118" t="str">
        <f t="shared" si="262"/>
        <v/>
      </c>
      <c r="BZ128" s="118" t="str">
        <f t="shared" si="263"/>
        <v/>
      </c>
      <c r="CA128" s="118" t="str">
        <f t="shared" si="264"/>
        <v/>
      </c>
      <c r="CB128" s="118" t="str">
        <f t="shared" si="265"/>
        <v/>
      </c>
      <c r="CC128" s="118" t="str">
        <f t="shared" si="266"/>
        <v/>
      </c>
      <c r="CD128" s="118" t="str">
        <f t="shared" si="267"/>
        <v/>
      </c>
      <c r="CE128" s="118" t="str">
        <f t="shared" si="268"/>
        <v/>
      </c>
      <c r="CF128" s="118" t="str">
        <f t="shared" si="269"/>
        <v/>
      </c>
      <c r="CG128" s="118" t="str">
        <f t="shared" si="270"/>
        <v/>
      </c>
      <c r="CH128" s="118" t="str">
        <f t="shared" si="271"/>
        <v/>
      </c>
      <c r="CI128" s="118" t="str">
        <f t="shared" si="272"/>
        <v/>
      </c>
      <c r="CJ128" s="118" t="str">
        <f t="shared" si="273"/>
        <v/>
      </c>
      <c r="CK128" s="118" t="str">
        <f t="shared" si="274"/>
        <v/>
      </c>
    </row>
    <row r="129" spans="1:89" s="48" customFormat="1" ht="13" customHeight="1" x14ac:dyDescent="0.75">
      <c r="A129" s="32"/>
      <c r="B129" s="32"/>
      <c r="C129" s="44" t="s">
        <v>76</v>
      </c>
      <c r="D129" s="1"/>
      <c r="E129" s="62" t="s">
        <v>146</v>
      </c>
      <c r="F129" s="62" t="s">
        <v>146</v>
      </c>
      <c r="G129" s="62" t="s">
        <v>146</v>
      </c>
      <c r="H129" s="62" t="s">
        <v>146</v>
      </c>
      <c r="I129" s="62" t="s">
        <v>146</v>
      </c>
      <c r="J129" s="62" t="s">
        <v>146</v>
      </c>
      <c r="K129" s="62" t="s">
        <v>146</v>
      </c>
      <c r="L129" s="62" t="s">
        <v>146</v>
      </c>
      <c r="M129" s="62" t="s">
        <v>146</v>
      </c>
      <c r="N129" s="62" t="s">
        <v>146</v>
      </c>
      <c r="O129" s="62" t="s">
        <v>146</v>
      </c>
      <c r="P129" s="62" t="s">
        <v>146</v>
      </c>
      <c r="Q129" s="62" t="s">
        <v>146</v>
      </c>
      <c r="R129" s="62" t="s">
        <v>146</v>
      </c>
      <c r="S129" s="62" t="s">
        <v>146</v>
      </c>
      <c r="T129" s="62" t="s">
        <v>146</v>
      </c>
      <c r="U129" s="62" t="s">
        <v>146</v>
      </c>
      <c r="V129" s="62" t="s">
        <v>146</v>
      </c>
      <c r="W129" s="62" t="s">
        <v>146</v>
      </c>
      <c r="X129" s="62" t="s">
        <v>142</v>
      </c>
      <c r="Y129" s="62" t="s">
        <v>146</v>
      </c>
      <c r="Z129" s="62" t="s">
        <v>146</v>
      </c>
      <c r="AA129" s="62" t="s">
        <v>146</v>
      </c>
      <c r="AB129" s="62" t="s">
        <v>146</v>
      </c>
      <c r="AC129" s="62" t="s">
        <v>146</v>
      </c>
      <c r="AD129" s="62" t="s">
        <v>146</v>
      </c>
      <c r="AE129" s="62" t="s">
        <v>146</v>
      </c>
      <c r="AF129" s="62" t="s">
        <v>146</v>
      </c>
      <c r="AG129" s="62" t="s">
        <v>146</v>
      </c>
      <c r="AH129" s="62" t="s">
        <v>146</v>
      </c>
      <c r="AI129" s="62" t="s">
        <v>146</v>
      </c>
      <c r="AJ129" s="62" t="s">
        <v>146</v>
      </c>
      <c r="AK129" s="62" t="s">
        <v>146</v>
      </c>
      <c r="AL129" s="62" t="s">
        <v>146</v>
      </c>
      <c r="AM129" s="62" t="s">
        <v>146</v>
      </c>
      <c r="AN129" s="62" t="s">
        <v>146</v>
      </c>
      <c r="AO129" s="62" t="s">
        <v>146</v>
      </c>
      <c r="AP129" s="62" t="s">
        <v>146</v>
      </c>
      <c r="AQ129" s="62" t="s">
        <v>146</v>
      </c>
      <c r="AR129" s="62" t="s">
        <v>146</v>
      </c>
      <c r="AS129" s="62" t="s">
        <v>146</v>
      </c>
      <c r="AT129" s="62" t="s">
        <v>146</v>
      </c>
      <c r="AV129" s="118" t="str">
        <f t="shared" si="233"/>
        <v/>
      </c>
      <c r="AW129" s="118" t="str">
        <f t="shared" si="234"/>
        <v/>
      </c>
      <c r="AX129" s="118" t="str">
        <f t="shared" si="235"/>
        <v/>
      </c>
      <c r="AY129" s="118" t="str">
        <f t="shared" si="236"/>
        <v/>
      </c>
      <c r="AZ129" s="118" t="str">
        <f t="shared" si="237"/>
        <v/>
      </c>
      <c r="BA129" s="118" t="str">
        <f t="shared" si="238"/>
        <v/>
      </c>
      <c r="BB129" s="118" t="str">
        <f t="shared" si="239"/>
        <v/>
      </c>
      <c r="BC129" s="118" t="str">
        <f t="shared" si="240"/>
        <v/>
      </c>
      <c r="BD129" s="118" t="str">
        <f t="shared" si="241"/>
        <v/>
      </c>
      <c r="BE129" s="118" t="str">
        <f t="shared" si="242"/>
        <v/>
      </c>
      <c r="BF129" s="118" t="str">
        <f t="shared" si="243"/>
        <v/>
      </c>
      <c r="BG129" s="118" t="str">
        <f t="shared" si="244"/>
        <v/>
      </c>
      <c r="BH129" s="118" t="str">
        <f t="shared" si="245"/>
        <v/>
      </c>
      <c r="BI129" s="118" t="str">
        <f t="shared" si="246"/>
        <v/>
      </c>
      <c r="BJ129" s="118" t="str">
        <f t="shared" si="247"/>
        <v/>
      </c>
      <c r="BK129" s="118" t="str">
        <f t="shared" si="248"/>
        <v/>
      </c>
      <c r="BL129" s="118" t="str">
        <f t="shared" si="249"/>
        <v/>
      </c>
      <c r="BM129" s="118" t="str">
        <f t="shared" si="250"/>
        <v/>
      </c>
      <c r="BN129" s="118" t="str">
        <f t="shared" si="251"/>
        <v/>
      </c>
      <c r="BO129" s="118" t="str">
        <f t="shared" si="252"/>
        <v>Mountain View Electric</v>
      </c>
      <c r="BP129" s="118" t="str">
        <f t="shared" si="253"/>
        <v/>
      </c>
      <c r="BQ129" s="118" t="str">
        <f t="shared" si="254"/>
        <v/>
      </c>
      <c r="BR129" s="118" t="str">
        <f t="shared" si="255"/>
        <v/>
      </c>
      <c r="BS129" s="118" t="str">
        <f t="shared" si="256"/>
        <v/>
      </c>
      <c r="BT129" s="118" t="str">
        <f t="shared" si="257"/>
        <v/>
      </c>
      <c r="BU129" s="118" t="str">
        <f t="shared" si="258"/>
        <v/>
      </c>
      <c r="BV129" s="118" t="str">
        <f t="shared" si="259"/>
        <v/>
      </c>
      <c r="BW129" s="118" t="str">
        <f t="shared" si="260"/>
        <v/>
      </c>
      <c r="BX129" s="118" t="str">
        <f t="shared" si="261"/>
        <v/>
      </c>
      <c r="BY129" s="118" t="str">
        <f t="shared" si="262"/>
        <v/>
      </c>
      <c r="BZ129" s="118" t="str">
        <f t="shared" si="263"/>
        <v/>
      </c>
      <c r="CA129" s="118" t="str">
        <f t="shared" si="264"/>
        <v/>
      </c>
      <c r="CB129" s="118" t="str">
        <f t="shared" si="265"/>
        <v/>
      </c>
      <c r="CC129" s="118" t="str">
        <f t="shared" si="266"/>
        <v/>
      </c>
      <c r="CD129" s="118" t="str">
        <f t="shared" si="267"/>
        <v/>
      </c>
      <c r="CE129" s="118" t="str">
        <f t="shared" si="268"/>
        <v/>
      </c>
      <c r="CF129" s="118" t="str">
        <f t="shared" si="269"/>
        <v/>
      </c>
      <c r="CG129" s="118" t="str">
        <f t="shared" si="270"/>
        <v/>
      </c>
      <c r="CH129" s="118" t="str">
        <f t="shared" si="271"/>
        <v/>
      </c>
      <c r="CI129" s="118" t="str">
        <f t="shared" si="272"/>
        <v/>
      </c>
      <c r="CJ129" s="118" t="str">
        <f t="shared" si="273"/>
        <v/>
      </c>
      <c r="CK129" s="118" t="str">
        <f t="shared" si="274"/>
        <v/>
      </c>
    </row>
    <row r="130" spans="1:89" s="48" customFormat="1" ht="13" customHeight="1" x14ac:dyDescent="0.75">
      <c r="A130" s="32"/>
      <c r="B130" s="32"/>
      <c r="C130" s="44" t="s">
        <v>103</v>
      </c>
      <c r="D130" s="1"/>
      <c r="E130" s="62" t="s">
        <v>146</v>
      </c>
      <c r="F130" s="62" t="s">
        <v>146</v>
      </c>
      <c r="G130" s="62" t="s">
        <v>146</v>
      </c>
      <c r="H130" s="62" t="s">
        <v>146</v>
      </c>
      <c r="I130" s="62" t="s">
        <v>146</v>
      </c>
      <c r="J130" s="62" t="s">
        <v>146</v>
      </c>
      <c r="K130" s="62" t="s">
        <v>146</v>
      </c>
      <c r="L130" s="62" t="s">
        <v>146</v>
      </c>
      <c r="M130" s="62" t="s">
        <v>146</v>
      </c>
      <c r="N130" s="62" t="s">
        <v>146</v>
      </c>
      <c r="O130" s="62" t="s">
        <v>146</v>
      </c>
      <c r="P130" s="62" t="s">
        <v>146</v>
      </c>
      <c r="Q130" s="62" t="s">
        <v>146</v>
      </c>
      <c r="R130" s="62" t="s">
        <v>146</v>
      </c>
      <c r="S130" s="62" t="s">
        <v>146</v>
      </c>
      <c r="T130" s="62" t="s">
        <v>146</v>
      </c>
      <c r="U130" s="62" t="s">
        <v>146</v>
      </c>
      <c r="V130" s="62" t="s">
        <v>146</v>
      </c>
      <c r="W130" s="62" t="s">
        <v>146</v>
      </c>
      <c r="X130" s="62" t="s">
        <v>146</v>
      </c>
      <c r="Y130" s="62" t="s">
        <v>142</v>
      </c>
      <c r="Z130" s="62" t="s">
        <v>146</v>
      </c>
      <c r="AA130" s="62" t="s">
        <v>146</v>
      </c>
      <c r="AB130" s="62" t="s">
        <v>146</v>
      </c>
      <c r="AC130" s="62" t="s">
        <v>146</v>
      </c>
      <c r="AD130" s="62" t="s">
        <v>146</v>
      </c>
      <c r="AE130" s="62" t="s">
        <v>146</v>
      </c>
      <c r="AF130" s="62" t="s">
        <v>146</v>
      </c>
      <c r="AG130" s="62" t="s">
        <v>146</v>
      </c>
      <c r="AH130" s="62" t="s">
        <v>146</v>
      </c>
      <c r="AI130" s="62" t="s">
        <v>146</v>
      </c>
      <c r="AJ130" s="62" t="s">
        <v>146</v>
      </c>
      <c r="AK130" s="62" t="s">
        <v>146</v>
      </c>
      <c r="AL130" s="62" t="s">
        <v>146</v>
      </c>
      <c r="AM130" s="62" t="s">
        <v>146</v>
      </c>
      <c r="AN130" s="62" t="s">
        <v>146</v>
      </c>
      <c r="AO130" s="62" t="s">
        <v>146</v>
      </c>
      <c r="AP130" s="62" t="s">
        <v>146</v>
      </c>
      <c r="AQ130" s="62" t="s">
        <v>146</v>
      </c>
      <c r="AR130" s="62" t="s">
        <v>146</v>
      </c>
      <c r="AS130" s="62" t="s">
        <v>146</v>
      </c>
      <c r="AT130" s="62" t="s">
        <v>146</v>
      </c>
      <c r="AV130" s="118" t="str">
        <f t="shared" si="233"/>
        <v/>
      </c>
      <c r="AW130" s="118" t="str">
        <f t="shared" si="234"/>
        <v/>
      </c>
      <c r="AX130" s="118" t="str">
        <f t="shared" si="235"/>
        <v/>
      </c>
      <c r="AY130" s="118" t="str">
        <f t="shared" si="236"/>
        <v/>
      </c>
      <c r="AZ130" s="118" t="str">
        <f t="shared" si="237"/>
        <v/>
      </c>
      <c r="BA130" s="118" t="str">
        <f t="shared" si="238"/>
        <v/>
      </c>
      <c r="BB130" s="118" t="str">
        <f t="shared" si="239"/>
        <v/>
      </c>
      <c r="BC130" s="118" t="str">
        <f t="shared" si="240"/>
        <v/>
      </c>
      <c r="BD130" s="118" t="str">
        <f t="shared" si="241"/>
        <v/>
      </c>
      <c r="BE130" s="118" t="str">
        <f t="shared" si="242"/>
        <v/>
      </c>
      <c r="BF130" s="118" t="str">
        <f t="shared" si="243"/>
        <v/>
      </c>
      <c r="BG130" s="118" t="str">
        <f t="shared" si="244"/>
        <v/>
      </c>
      <c r="BH130" s="118" t="str">
        <f t="shared" si="245"/>
        <v/>
      </c>
      <c r="BI130" s="118" t="str">
        <f t="shared" si="246"/>
        <v/>
      </c>
      <c r="BJ130" s="118" t="str">
        <f t="shared" si="247"/>
        <v/>
      </c>
      <c r="BK130" s="118" t="str">
        <f t="shared" si="248"/>
        <v/>
      </c>
      <c r="BL130" s="118" t="str">
        <f t="shared" si="249"/>
        <v/>
      </c>
      <c r="BM130" s="118" t="str">
        <f t="shared" si="250"/>
        <v/>
      </c>
      <c r="BN130" s="118" t="str">
        <f t="shared" si="251"/>
        <v/>
      </c>
      <c r="BO130" s="118" t="str">
        <f t="shared" si="252"/>
        <v/>
      </c>
      <c r="BP130" s="118" t="str">
        <f t="shared" si="253"/>
        <v>Niobrara Electric Assn.</v>
      </c>
      <c r="BQ130" s="118" t="str">
        <f t="shared" si="254"/>
        <v/>
      </c>
      <c r="BR130" s="118" t="str">
        <f t="shared" si="255"/>
        <v/>
      </c>
      <c r="BS130" s="118" t="str">
        <f t="shared" si="256"/>
        <v/>
      </c>
      <c r="BT130" s="118" t="str">
        <f t="shared" si="257"/>
        <v/>
      </c>
      <c r="BU130" s="118" t="str">
        <f t="shared" si="258"/>
        <v/>
      </c>
      <c r="BV130" s="118" t="str">
        <f t="shared" si="259"/>
        <v/>
      </c>
      <c r="BW130" s="118" t="str">
        <f t="shared" si="260"/>
        <v/>
      </c>
      <c r="BX130" s="118" t="str">
        <f t="shared" si="261"/>
        <v/>
      </c>
      <c r="BY130" s="118" t="str">
        <f t="shared" si="262"/>
        <v/>
      </c>
      <c r="BZ130" s="118" t="str">
        <f t="shared" si="263"/>
        <v/>
      </c>
      <c r="CA130" s="118" t="str">
        <f t="shared" si="264"/>
        <v/>
      </c>
      <c r="CB130" s="118" t="str">
        <f t="shared" si="265"/>
        <v/>
      </c>
      <c r="CC130" s="118" t="str">
        <f t="shared" si="266"/>
        <v/>
      </c>
      <c r="CD130" s="118" t="str">
        <f t="shared" si="267"/>
        <v/>
      </c>
      <c r="CE130" s="118" t="str">
        <f t="shared" si="268"/>
        <v/>
      </c>
      <c r="CF130" s="118" t="str">
        <f t="shared" si="269"/>
        <v/>
      </c>
      <c r="CG130" s="118" t="str">
        <f t="shared" si="270"/>
        <v/>
      </c>
      <c r="CH130" s="118" t="str">
        <f t="shared" si="271"/>
        <v/>
      </c>
      <c r="CI130" s="118" t="str">
        <f t="shared" si="272"/>
        <v/>
      </c>
      <c r="CJ130" s="118" t="str">
        <f t="shared" si="273"/>
        <v/>
      </c>
      <c r="CK130" s="118" t="str">
        <f t="shared" si="274"/>
        <v/>
      </c>
    </row>
    <row r="131" spans="1:89" s="48" customFormat="1" ht="13" customHeight="1" x14ac:dyDescent="0.75">
      <c r="A131" s="32"/>
      <c r="B131" s="32"/>
      <c r="C131" s="44" t="s">
        <v>77</v>
      </c>
      <c r="D131" s="1"/>
      <c r="E131" s="62" t="s">
        <v>146</v>
      </c>
      <c r="F131" s="62" t="s">
        <v>146</v>
      </c>
      <c r="G131" s="62" t="s">
        <v>146</v>
      </c>
      <c r="H131" s="62" t="s">
        <v>146</v>
      </c>
      <c r="I131" s="62" t="s">
        <v>146</v>
      </c>
      <c r="J131" s="62" t="s">
        <v>146</v>
      </c>
      <c r="K131" s="62" t="s">
        <v>146</v>
      </c>
      <c r="L131" s="62" t="s">
        <v>146</v>
      </c>
      <c r="M131" s="62" t="s">
        <v>146</v>
      </c>
      <c r="N131" s="62" t="s">
        <v>146</v>
      </c>
      <c r="O131" s="62" t="s">
        <v>146</v>
      </c>
      <c r="P131" s="62" t="s">
        <v>146</v>
      </c>
      <c r="Q131" s="62" t="s">
        <v>146</v>
      </c>
      <c r="R131" s="62" t="s">
        <v>146</v>
      </c>
      <c r="S131" s="62" t="s">
        <v>146</v>
      </c>
      <c r="T131" s="62" t="s">
        <v>146</v>
      </c>
      <c r="U131" s="62" t="s">
        <v>146</v>
      </c>
      <c r="V131" s="62" t="s">
        <v>146</v>
      </c>
      <c r="W131" s="62" t="s">
        <v>146</v>
      </c>
      <c r="X131" s="62" t="s">
        <v>146</v>
      </c>
      <c r="Y131" s="62" t="s">
        <v>146</v>
      </c>
      <c r="Z131" s="62" t="s">
        <v>142</v>
      </c>
      <c r="AA131" s="62" t="s">
        <v>146</v>
      </c>
      <c r="AB131" s="62" t="s">
        <v>146</v>
      </c>
      <c r="AC131" s="62" t="s">
        <v>146</v>
      </c>
      <c r="AD131" s="62" t="s">
        <v>146</v>
      </c>
      <c r="AE131" s="62" t="s">
        <v>146</v>
      </c>
      <c r="AF131" s="62" t="s">
        <v>146</v>
      </c>
      <c r="AG131" s="62" t="s">
        <v>146</v>
      </c>
      <c r="AH131" s="62" t="s">
        <v>146</v>
      </c>
      <c r="AI131" s="62" t="s">
        <v>146</v>
      </c>
      <c r="AJ131" s="62" t="s">
        <v>146</v>
      </c>
      <c r="AK131" s="62" t="s">
        <v>146</v>
      </c>
      <c r="AL131" s="62" t="s">
        <v>146</v>
      </c>
      <c r="AM131" s="62" t="s">
        <v>146</v>
      </c>
      <c r="AN131" s="62" t="s">
        <v>146</v>
      </c>
      <c r="AO131" s="62" t="s">
        <v>146</v>
      </c>
      <c r="AP131" s="62" t="s">
        <v>146</v>
      </c>
      <c r="AQ131" s="62" t="s">
        <v>146</v>
      </c>
      <c r="AR131" s="62" t="s">
        <v>146</v>
      </c>
      <c r="AS131" s="62" t="s">
        <v>146</v>
      </c>
      <c r="AT131" s="62" t="s">
        <v>146</v>
      </c>
      <c r="AV131" s="118" t="str">
        <f t="shared" si="233"/>
        <v/>
      </c>
      <c r="AW131" s="118" t="str">
        <f t="shared" si="234"/>
        <v/>
      </c>
      <c r="AX131" s="118" t="str">
        <f t="shared" si="235"/>
        <v/>
      </c>
      <c r="AY131" s="118" t="str">
        <f t="shared" si="236"/>
        <v/>
      </c>
      <c r="AZ131" s="118" t="str">
        <f t="shared" si="237"/>
        <v/>
      </c>
      <c r="BA131" s="118" t="str">
        <f t="shared" si="238"/>
        <v/>
      </c>
      <c r="BB131" s="118" t="str">
        <f t="shared" si="239"/>
        <v/>
      </c>
      <c r="BC131" s="118" t="str">
        <f t="shared" si="240"/>
        <v/>
      </c>
      <c r="BD131" s="118" t="str">
        <f t="shared" si="241"/>
        <v/>
      </c>
      <c r="BE131" s="118" t="str">
        <f t="shared" si="242"/>
        <v/>
      </c>
      <c r="BF131" s="118" t="str">
        <f t="shared" si="243"/>
        <v/>
      </c>
      <c r="BG131" s="118" t="str">
        <f t="shared" si="244"/>
        <v/>
      </c>
      <c r="BH131" s="118" t="str">
        <f t="shared" si="245"/>
        <v/>
      </c>
      <c r="BI131" s="118" t="str">
        <f t="shared" si="246"/>
        <v/>
      </c>
      <c r="BJ131" s="118" t="str">
        <f t="shared" si="247"/>
        <v/>
      </c>
      <c r="BK131" s="118" t="str">
        <f t="shared" si="248"/>
        <v/>
      </c>
      <c r="BL131" s="118" t="str">
        <f t="shared" si="249"/>
        <v/>
      </c>
      <c r="BM131" s="118" t="str">
        <f t="shared" si="250"/>
        <v/>
      </c>
      <c r="BN131" s="118" t="str">
        <f t="shared" si="251"/>
        <v/>
      </c>
      <c r="BO131" s="118" t="str">
        <f t="shared" si="252"/>
        <v/>
      </c>
      <c r="BP131" s="118" t="str">
        <f t="shared" si="253"/>
        <v/>
      </c>
      <c r="BQ131" s="118" t="str">
        <f t="shared" si="254"/>
        <v>Northern Rio Arriba Electric</v>
      </c>
      <c r="BR131" s="118" t="str">
        <f t="shared" si="255"/>
        <v/>
      </c>
      <c r="BS131" s="118" t="str">
        <f t="shared" si="256"/>
        <v/>
      </c>
      <c r="BT131" s="118" t="str">
        <f t="shared" si="257"/>
        <v/>
      </c>
      <c r="BU131" s="118" t="str">
        <f t="shared" si="258"/>
        <v/>
      </c>
      <c r="BV131" s="118" t="str">
        <f t="shared" si="259"/>
        <v/>
      </c>
      <c r="BW131" s="118" t="str">
        <f t="shared" si="260"/>
        <v/>
      </c>
      <c r="BX131" s="118" t="str">
        <f t="shared" si="261"/>
        <v/>
      </c>
      <c r="BY131" s="118" t="str">
        <f t="shared" si="262"/>
        <v/>
      </c>
      <c r="BZ131" s="118" t="str">
        <f t="shared" si="263"/>
        <v/>
      </c>
      <c r="CA131" s="118" t="str">
        <f t="shared" si="264"/>
        <v/>
      </c>
      <c r="CB131" s="118" t="str">
        <f t="shared" si="265"/>
        <v/>
      </c>
      <c r="CC131" s="118" t="str">
        <f t="shared" si="266"/>
        <v/>
      </c>
      <c r="CD131" s="118" t="str">
        <f t="shared" si="267"/>
        <v/>
      </c>
      <c r="CE131" s="118" t="str">
        <f t="shared" si="268"/>
        <v/>
      </c>
      <c r="CF131" s="118" t="str">
        <f t="shared" si="269"/>
        <v/>
      </c>
      <c r="CG131" s="118" t="str">
        <f t="shared" si="270"/>
        <v/>
      </c>
      <c r="CH131" s="118" t="str">
        <f t="shared" si="271"/>
        <v/>
      </c>
      <c r="CI131" s="118" t="str">
        <f t="shared" si="272"/>
        <v/>
      </c>
      <c r="CJ131" s="118" t="str">
        <f t="shared" si="273"/>
        <v/>
      </c>
      <c r="CK131" s="118" t="str">
        <f t="shared" si="274"/>
        <v/>
      </c>
    </row>
    <row r="132" spans="1:89" s="48" customFormat="1" ht="13" customHeight="1" x14ac:dyDescent="0.75">
      <c r="A132" s="32"/>
      <c r="B132" s="32"/>
      <c r="C132" s="44" t="s">
        <v>78</v>
      </c>
      <c r="D132" s="1"/>
      <c r="E132" s="62" t="s">
        <v>146</v>
      </c>
      <c r="F132" s="62" t="s">
        <v>146</v>
      </c>
      <c r="G132" s="62" t="s">
        <v>146</v>
      </c>
      <c r="H132" s="62" t="s">
        <v>146</v>
      </c>
      <c r="I132" s="62" t="s">
        <v>146</v>
      </c>
      <c r="J132" s="62" t="s">
        <v>146</v>
      </c>
      <c r="K132" s="62" t="s">
        <v>146</v>
      </c>
      <c r="L132" s="62" t="s">
        <v>146</v>
      </c>
      <c r="M132" s="62" t="s">
        <v>146</v>
      </c>
      <c r="N132" s="62" t="s">
        <v>146</v>
      </c>
      <c r="O132" s="62" t="s">
        <v>146</v>
      </c>
      <c r="P132" s="62" t="s">
        <v>146</v>
      </c>
      <c r="Q132" s="62" t="s">
        <v>146</v>
      </c>
      <c r="R132" s="62" t="s">
        <v>146</v>
      </c>
      <c r="S132" s="62" t="s">
        <v>146</v>
      </c>
      <c r="T132" s="62" t="s">
        <v>146</v>
      </c>
      <c r="U132" s="62" t="s">
        <v>146</v>
      </c>
      <c r="V132" s="62" t="s">
        <v>146</v>
      </c>
      <c r="W132" s="62" t="s">
        <v>146</v>
      </c>
      <c r="X132" s="62" t="s">
        <v>146</v>
      </c>
      <c r="Y132" s="62" t="s">
        <v>146</v>
      </c>
      <c r="Z132" s="62" t="s">
        <v>146</v>
      </c>
      <c r="AA132" s="62" t="s">
        <v>142</v>
      </c>
      <c r="AB132" s="62" t="s">
        <v>146</v>
      </c>
      <c r="AC132" s="62" t="s">
        <v>146</v>
      </c>
      <c r="AD132" s="62" t="s">
        <v>146</v>
      </c>
      <c r="AE132" s="62" t="s">
        <v>146</v>
      </c>
      <c r="AF132" s="62" t="s">
        <v>146</v>
      </c>
      <c r="AG132" s="62" t="s">
        <v>146</v>
      </c>
      <c r="AH132" s="62" t="s">
        <v>146</v>
      </c>
      <c r="AI132" s="62" t="s">
        <v>146</v>
      </c>
      <c r="AJ132" s="62" t="s">
        <v>146</v>
      </c>
      <c r="AK132" s="62" t="s">
        <v>146</v>
      </c>
      <c r="AL132" s="62" t="s">
        <v>146</v>
      </c>
      <c r="AM132" s="62" t="s">
        <v>146</v>
      </c>
      <c r="AN132" s="62" t="s">
        <v>146</v>
      </c>
      <c r="AO132" s="62" t="s">
        <v>146</v>
      </c>
      <c r="AP132" s="62" t="s">
        <v>146</v>
      </c>
      <c r="AQ132" s="62" t="s">
        <v>146</v>
      </c>
      <c r="AR132" s="62" t="s">
        <v>146</v>
      </c>
      <c r="AS132" s="62" t="s">
        <v>146</v>
      </c>
      <c r="AT132" s="62" t="s">
        <v>146</v>
      </c>
      <c r="AV132" s="118" t="str">
        <f t="shared" si="233"/>
        <v/>
      </c>
      <c r="AW132" s="118" t="str">
        <f t="shared" si="234"/>
        <v/>
      </c>
      <c r="AX132" s="118" t="str">
        <f t="shared" si="235"/>
        <v/>
      </c>
      <c r="AY132" s="118" t="str">
        <f t="shared" si="236"/>
        <v/>
      </c>
      <c r="AZ132" s="118" t="str">
        <f t="shared" si="237"/>
        <v/>
      </c>
      <c r="BA132" s="118" t="str">
        <f t="shared" si="238"/>
        <v/>
      </c>
      <c r="BB132" s="118" t="str">
        <f t="shared" si="239"/>
        <v/>
      </c>
      <c r="BC132" s="118" t="str">
        <f t="shared" si="240"/>
        <v/>
      </c>
      <c r="BD132" s="118" t="str">
        <f t="shared" si="241"/>
        <v/>
      </c>
      <c r="BE132" s="118" t="str">
        <f t="shared" si="242"/>
        <v/>
      </c>
      <c r="BF132" s="118" t="str">
        <f t="shared" si="243"/>
        <v/>
      </c>
      <c r="BG132" s="118" t="str">
        <f t="shared" si="244"/>
        <v/>
      </c>
      <c r="BH132" s="118" t="str">
        <f t="shared" si="245"/>
        <v/>
      </c>
      <c r="BI132" s="118" t="str">
        <f t="shared" si="246"/>
        <v/>
      </c>
      <c r="BJ132" s="118" t="str">
        <f t="shared" si="247"/>
        <v/>
      </c>
      <c r="BK132" s="118" t="str">
        <f t="shared" si="248"/>
        <v/>
      </c>
      <c r="BL132" s="118" t="str">
        <f t="shared" si="249"/>
        <v/>
      </c>
      <c r="BM132" s="118" t="str">
        <f t="shared" si="250"/>
        <v/>
      </c>
      <c r="BN132" s="118" t="str">
        <f t="shared" si="251"/>
        <v/>
      </c>
      <c r="BO132" s="118" t="str">
        <f t="shared" si="252"/>
        <v/>
      </c>
      <c r="BP132" s="118" t="str">
        <f t="shared" si="253"/>
        <v/>
      </c>
      <c r="BQ132" s="118" t="str">
        <f t="shared" si="254"/>
        <v/>
      </c>
      <c r="BR132" s="118" t="str">
        <f t="shared" si="255"/>
        <v>Northwest Rural PPD</v>
      </c>
      <c r="BS132" s="118" t="str">
        <f t="shared" si="256"/>
        <v/>
      </c>
      <c r="BT132" s="118" t="str">
        <f t="shared" si="257"/>
        <v/>
      </c>
      <c r="BU132" s="118" t="str">
        <f t="shared" si="258"/>
        <v/>
      </c>
      <c r="BV132" s="118" t="str">
        <f t="shared" si="259"/>
        <v/>
      </c>
      <c r="BW132" s="118" t="str">
        <f t="shared" si="260"/>
        <v/>
      </c>
      <c r="BX132" s="118" t="str">
        <f t="shared" si="261"/>
        <v/>
      </c>
      <c r="BY132" s="118" t="str">
        <f t="shared" si="262"/>
        <v/>
      </c>
      <c r="BZ132" s="118" t="str">
        <f t="shared" si="263"/>
        <v/>
      </c>
      <c r="CA132" s="118" t="str">
        <f t="shared" si="264"/>
        <v/>
      </c>
      <c r="CB132" s="118" t="str">
        <f t="shared" si="265"/>
        <v/>
      </c>
      <c r="CC132" s="118" t="str">
        <f t="shared" si="266"/>
        <v/>
      </c>
      <c r="CD132" s="118" t="str">
        <f t="shared" si="267"/>
        <v/>
      </c>
      <c r="CE132" s="118" t="str">
        <f t="shared" si="268"/>
        <v/>
      </c>
      <c r="CF132" s="118" t="str">
        <f t="shared" si="269"/>
        <v/>
      </c>
      <c r="CG132" s="118" t="str">
        <f t="shared" si="270"/>
        <v/>
      </c>
      <c r="CH132" s="118" t="str">
        <f t="shared" si="271"/>
        <v/>
      </c>
      <c r="CI132" s="118" t="str">
        <f t="shared" si="272"/>
        <v/>
      </c>
      <c r="CJ132" s="118" t="str">
        <f t="shared" si="273"/>
        <v/>
      </c>
      <c r="CK132" s="118" t="str">
        <f t="shared" si="274"/>
        <v/>
      </c>
    </row>
    <row r="133" spans="1:89" s="48" customFormat="1" ht="13" customHeight="1" x14ac:dyDescent="0.75">
      <c r="A133" s="32"/>
      <c r="B133" s="32"/>
      <c r="C133" s="44" t="s">
        <v>162</v>
      </c>
      <c r="D133" s="1"/>
      <c r="E133" s="62" t="s">
        <v>146</v>
      </c>
      <c r="F133" s="62" t="s">
        <v>146</v>
      </c>
      <c r="G133" s="62" t="s">
        <v>146</v>
      </c>
      <c r="H133" s="62" t="s">
        <v>146</v>
      </c>
      <c r="I133" s="62" t="s">
        <v>146</v>
      </c>
      <c r="J133" s="62" t="s">
        <v>146</v>
      </c>
      <c r="K133" s="62" t="s">
        <v>146</v>
      </c>
      <c r="L133" s="62" t="s">
        <v>146</v>
      </c>
      <c r="M133" s="62" t="s">
        <v>146</v>
      </c>
      <c r="N133" s="62" t="s">
        <v>146</v>
      </c>
      <c r="O133" s="62" t="s">
        <v>146</v>
      </c>
      <c r="P133" s="62" t="s">
        <v>146</v>
      </c>
      <c r="Q133" s="62" t="s">
        <v>146</v>
      </c>
      <c r="R133" s="62" t="s">
        <v>146</v>
      </c>
      <c r="S133" s="62" t="s">
        <v>146</v>
      </c>
      <c r="T133" s="62" t="s">
        <v>146</v>
      </c>
      <c r="U133" s="62" t="s">
        <v>146</v>
      </c>
      <c r="V133" s="62" t="s">
        <v>146</v>
      </c>
      <c r="W133" s="62" t="s">
        <v>146</v>
      </c>
      <c r="X133" s="62" t="s">
        <v>146</v>
      </c>
      <c r="Y133" s="62" t="s">
        <v>146</v>
      </c>
      <c r="Z133" s="62" t="s">
        <v>146</v>
      </c>
      <c r="AA133" s="62" t="s">
        <v>146</v>
      </c>
      <c r="AB133" s="62" t="s">
        <v>142</v>
      </c>
      <c r="AC133" s="62" t="s">
        <v>146</v>
      </c>
      <c r="AD133" s="62" t="s">
        <v>146</v>
      </c>
      <c r="AE133" s="62" t="s">
        <v>146</v>
      </c>
      <c r="AF133" s="62" t="s">
        <v>146</v>
      </c>
      <c r="AG133" s="62" t="s">
        <v>146</v>
      </c>
      <c r="AH133" s="62" t="s">
        <v>146</v>
      </c>
      <c r="AI133" s="62" t="s">
        <v>146</v>
      </c>
      <c r="AJ133" s="62" t="s">
        <v>146</v>
      </c>
      <c r="AK133" s="62" t="s">
        <v>146</v>
      </c>
      <c r="AL133" s="62" t="s">
        <v>146</v>
      </c>
      <c r="AM133" s="62" t="s">
        <v>146</v>
      </c>
      <c r="AN133" s="62" t="s">
        <v>146</v>
      </c>
      <c r="AO133" s="62" t="s">
        <v>146</v>
      </c>
      <c r="AP133" s="62" t="s">
        <v>146</v>
      </c>
      <c r="AQ133" s="62" t="s">
        <v>146</v>
      </c>
      <c r="AR133" s="62" t="s">
        <v>146</v>
      </c>
      <c r="AS133" s="62" t="s">
        <v>146</v>
      </c>
      <c r="AT133" s="62" t="s">
        <v>146</v>
      </c>
      <c r="AV133" s="118" t="str">
        <f t="shared" si="233"/>
        <v/>
      </c>
      <c r="AW133" s="118" t="str">
        <f t="shared" si="234"/>
        <v/>
      </c>
      <c r="AX133" s="118" t="str">
        <f t="shared" si="235"/>
        <v/>
      </c>
      <c r="AY133" s="118" t="str">
        <f t="shared" si="236"/>
        <v/>
      </c>
      <c r="AZ133" s="118" t="str">
        <f t="shared" si="237"/>
        <v/>
      </c>
      <c r="BA133" s="118" t="str">
        <f t="shared" si="238"/>
        <v/>
      </c>
      <c r="BB133" s="118" t="str">
        <f t="shared" si="239"/>
        <v/>
      </c>
      <c r="BC133" s="118" t="str">
        <f t="shared" si="240"/>
        <v/>
      </c>
      <c r="BD133" s="118" t="str">
        <f t="shared" si="241"/>
        <v/>
      </c>
      <c r="BE133" s="118" t="str">
        <f t="shared" si="242"/>
        <v/>
      </c>
      <c r="BF133" s="118" t="str">
        <f t="shared" si="243"/>
        <v/>
      </c>
      <c r="BG133" s="118" t="str">
        <f t="shared" si="244"/>
        <v/>
      </c>
      <c r="BH133" s="118" t="str">
        <f t="shared" si="245"/>
        <v/>
      </c>
      <c r="BI133" s="118" t="str">
        <f t="shared" si="246"/>
        <v/>
      </c>
      <c r="BJ133" s="118" t="str">
        <f t="shared" si="247"/>
        <v/>
      </c>
      <c r="BK133" s="118" t="str">
        <f t="shared" si="248"/>
        <v/>
      </c>
      <c r="BL133" s="118" t="str">
        <f t="shared" si="249"/>
        <v/>
      </c>
      <c r="BM133" s="118" t="str">
        <f t="shared" si="250"/>
        <v/>
      </c>
      <c r="BN133" s="118" t="str">
        <f t="shared" si="251"/>
        <v/>
      </c>
      <c r="BO133" s="118" t="str">
        <f t="shared" si="252"/>
        <v/>
      </c>
      <c r="BP133" s="118" t="str">
        <f t="shared" si="253"/>
        <v/>
      </c>
      <c r="BQ133" s="118" t="str">
        <f t="shared" si="254"/>
        <v/>
      </c>
      <c r="BR133" s="118" t="str">
        <f t="shared" si="255"/>
        <v/>
      </c>
      <c r="BS133" s="118" t="str">
        <f t="shared" si="256"/>
        <v>Otero County Electric</v>
      </c>
      <c r="BT133" s="118" t="str">
        <f t="shared" si="257"/>
        <v/>
      </c>
      <c r="BU133" s="118" t="str">
        <f t="shared" si="258"/>
        <v/>
      </c>
      <c r="BV133" s="118" t="str">
        <f t="shared" si="259"/>
        <v/>
      </c>
      <c r="BW133" s="118" t="str">
        <f t="shared" si="260"/>
        <v/>
      </c>
      <c r="BX133" s="118" t="str">
        <f t="shared" si="261"/>
        <v/>
      </c>
      <c r="BY133" s="118" t="str">
        <f t="shared" si="262"/>
        <v/>
      </c>
      <c r="BZ133" s="118" t="str">
        <f t="shared" si="263"/>
        <v/>
      </c>
      <c r="CA133" s="118" t="str">
        <f t="shared" si="264"/>
        <v/>
      </c>
      <c r="CB133" s="118" t="str">
        <f t="shared" si="265"/>
        <v/>
      </c>
      <c r="CC133" s="118" t="str">
        <f t="shared" si="266"/>
        <v/>
      </c>
      <c r="CD133" s="118" t="str">
        <f t="shared" si="267"/>
        <v/>
      </c>
      <c r="CE133" s="118" t="str">
        <f t="shared" si="268"/>
        <v/>
      </c>
      <c r="CF133" s="118" t="str">
        <f t="shared" si="269"/>
        <v/>
      </c>
      <c r="CG133" s="118" t="str">
        <f t="shared" si="270"/>
        <v/>
      </c>
      <c r="CH133" s="118" t="str">
        <f t="shared" si="271"/>
        <v/>
      </c>
      <c r="CI133" s="118" t="str">
        <f t="shared" si="272"/>
        <v/>
      </c>
      <c r="CJ133" s="118" t="str">
        <f t="shared" si="273"/>
        <v/>
      </c>
      <c r="CK133" s="118" t="str">
        <f t="shared" si="274"/>
        <v/>
      </c>
    </row>
    <row r="134" spans="1:89" s="48" customFormat="1" ht="13" customHeight="1" x14ac:dyDescent="0.75">
      <c r="A134" s="32"/>
      <c r="B134" s="32"/>
      <c r="C134" s="44" t="s">
        <v>79</v>
      </c>
      <c r="D134" s="1"/>
      <c r="E134" s="62" t="s">
        <v>146</v>
      </c>
      <c r="F134" s="62" t="s">
        <v>146</v>
      </c>
      <c r="G134" s="62" t="s">
        <v>146</v>
      </c>
      <c r="H134" s="62" t="s">
        <v>146</v>
      </c>
      <c r="I134" s="62" t="s">
        <v>146</v>
      </c>
      <c r="J134" s="62" t="s">
        <v>146</v>
      </c>
      <c r="K134" s="62" t="s">
        <v>146</v>
      </c>
      <c r="L134" s="62" t="s">
        <v>146</v>
      </c>
      <c r="M134" s="62" t="s">
        <v>146</v>
      </c>
      <c r="N134" s="62" t="s">
        <v>146</v>
      </c>
      <c r="O134" s="62" t="s">
        <v>146</v>
      </c>
      <c r="P134" s="62" t="s">
        <v>146</v>
      </c>
      <c r="Q134" s="62" t="s">
        <v>146</v>
      </c>
      <c r="R134" s="62" t="s">
        <v>146</v>
      </c>
      <c r="S134" s="62" t="s">
        <v>146</v>
      </c>
      <c r="T134" s="62" t="s">
        <v>146</v>
      </c>
      <c r="U134" s="62" t="s">
        <v>146</v>
      </c>
      <c r="V134" s="62" t="s">
        <v>146</v>
      </c>
      <c r="W134" s="62" t="s">
        <v>146</v>
      </c>
      <c r="X134" s="62" t="s">
        <v>146</v>
      </c>
      <c r="Y134" s="62" t="s">
        <v>146</v>
      </c>
      <c r="Z134" s="62" t="s">
        <v>146</v>
      </c>
      <c r="AA134" s="62" t="s">
        <v>146</v>
      </c>
      <c r="AB134" s="62" t="s">
        <v>146</v>
      </c>
      <c r="AC134" s="62" t="s">
        <v>142</v>
      </c>
      <c r="AD134" s="62" t="s">
        <v>146</v>
      </c>
      <c r="AE134" s="62" t="s">
        <v>146</v>
      </c>
      <c r="AF134" s="62" t="s">
        <v>146</v>
      </c>
      <c r="AG134" s="62" t="s">
        <v>146</v>
      </c>
      <c r="AH134" s="62" t="s">
        <v>146</v>
      </c>
      <c r="AI134" s="62" t="s">
        <v>146</v>
      </c>
      <c r="AJ134" s="62" t="s">
        <v>146</v>
      </c>
      <c r="AK134" s="62" t="s">
        <v>146</v>
      </c>
      <c r="AL134" s="62" t="s">
        <v>146</v>
      </c>
      <c r="AM134" s="62" t="s">
        <v>146</v>
      </c>
      <c r="AN134" s="62" t="s">
        <v>146</v>
      </c>
      <c r="AO134" s="62" t="s">
        <v>146</v>
      </c>
      <c r="AP134" s="62" t="s">
        <v>146</v>
      </c>
      <c r="AQ134" s="62" t="s">
        <v>146</v>
      </c>
      <c r="AR134" s="62" t="s">
        <v>146</v>
      </c>
      <c r="AS134" s="62" t="s">
        <v>146</v>
      </c>
      <c r="AT134" s="62" t="s">
        <v>146</v>
      </c>
      <c r="AV134" s="118" t="str">
        <f t="shared" si="233"/>
        <v/>
      </c>
      <c r="AW134" s="118" t="str">
        <f t="shared" si="234"/>
        <v/>
      </c>
      <c r="AX134" s="118" t="str">
        <f t="shared" si="235"/>
        <v/>
      </c>
      <c r="AY134" s="118" t="str">
        <f t="shared" si="236"/>
        <v/>
      </c>
      <c r="AZ134" s="118" t="str">
        <f t="shared" si="237"/>
        <v/>
      </c>
      <c r="BA134" s="118" t="str">
        <f t="shared" si="238"/>
        <v/>
      </c>
      <c r="BB134" s="118" t="str">
        <f t="shared" si="239"/>
        <v/>
      </c>
      <c r="BC134" s="118" t="str">
        <f t="shared" si="240"/>
        <v/>
      </c>
      <c r="BD134" s="118" t="str">
        <f t="shared" si="241"/>
        <v/>
      </c>
      <c r="BE134" s="118" t="str">
        <f t="shared" si="242"/>
        <v/>
      </c>
      <c r="BF134" s="118" t="str">
        <f t="shared" si="243"/>
        <v/>
      </c>
      <c r="BG134" s="118" t="str">
        <f t="shared" si="244"/>
        <v/>
      </c>
      <c r="BH134" s="118" t="str">
        <f t="shared" si="245"/>
        <v/>
      </c>
      <c r="BI134" s="118" t="str">
        <f t="shared" si="246"/>
        <v/>
      </c>
      <c r="BJ134" s="118" t="str">
        <f t="shared" si="247"/>
        <v/>
      </c>
      <c r="BK134" s="118" t="str">
        <f t="shared" si="248"/>
        <v/>
      </c>
      <c r="BL134" s="118" t="str">
        <f t="shared" si="249"/>
        <v/>
      </c>
      <c r="BM134" s="118" t="str">
        <f t="shared" si="250"/>
        <v/>
      </c>
      <c r="BN134" s="118" t="str">
        <f t="shared" si="251"/>
        <v/>
      </c>
      <c r="BO134" s="118" t="str">
        <f t="shared" si="252"/>
        <v/>
      </c>
      <c r="BP134" s="118" t="str">
        <f t="shared" si="253"/>
        <v/>
      </c>
      <c r="BQ134" s="118" t="str">
        <f t="shared" si="254"/>
        <v/>
      </c>
      <c r="BR134" s="118" t="str">
        <f t="shared" si="255"/>
        <v/>
      </c>
      <c r="BS134" s="118" t="str">
        <f t="shared" si="256"/>
        <v/>
      </c>
      <c r="BT134" s="118" t="str">
        <f t="shared" si="257"/>
        <v>Panhandle REMA</v>
      </c>
      <c r="BU134" s="118" t="str">
        <f t="shared" si="258"/>
        <v/>
      </c>
      <c r="BV134" s="118" t="str">
        <f t="shared" si="259"/>
        <v/>
      </c>
      <c r="BW134" s="118" t="str">
        <f t="shared" si="260"/>
        <v/>
      </c>
      <c r="BX134" s="118" t="str">
        <f t="shared" si="261"/>
        <v/>
      </c>
      <c r="BY134" s="118" t="str">
        <f t="shared" si="262"/>
        <v/>
      </c>
      <c r="BZ134" s="118" t="str">
        <f t="shared" si="263"/>
        <v/>
      </c>
      <c r="CA134" s="118" t="str">
        <f t="shared" si="264"/>
        <v/>
      </c>
      <c r="CB134" s="118" t="str">
        <f t="shared" si="265"/>
        <v/>
      </c>
      <c r="CC134" s="118" t="str">
        <f t="shared" si="266"/>
        <v/>
      </c>
      <c r="CD134" s="118" t="str">
        <f t="shared" si="267"/>
        <v/>
      </c>
      <c r="CE134" s="118" t="str">
        <f t="shared" si="268"/>
        <v/>
      </c>
      <c r="CF134" s="118" t="str">
        <f t="shared" si="269"/>
        <v/>
      </c>
      <c r="CG134" s="118" t="str">
        <f t="shared" si="270"/>
        <v/>
      </c>
      <c r="CH134" s="118" t="str">
        <f t="shared" si="271"/>
        <v/>
      </c>
      <c r="CI134" s="118" t="str">
        <f t="shared" si="272"/>
        <v/>
      </c>
      <c r="CJ134" s="118" t="str">
        <f t="shared" si="273"/>
        <v/>
      </c>
      <c r="CK134" s="118" t="str">
        <f t="shared" si="274"/>
        <v/>
      </c>
    </row>
    <row r="135" spans="1:89" s="48" customFormat="1" ht="13" customHeight="1" x14ac:dyDescent="0.75">
      <c r="A135" s="32"/>
      <c r="B135" s="32"/>
      <c r="C135" s="44" t="s">
        <v>80</v>
      </c>
      <c r="D135" s="1"/>
      <c r="E135" s="62" t="s">
        <v>146</v>
      </c>
      <c r="F135" s="62" t="s">
        <v>146</v>
      </c>
      <c r="G135" s="62" t="s">
        <v>146</v>
      </c>
      <c r="H135" s="62" t="s">
        <v>146</v>
      </c>
      <c r="I135" s="62" t="s">
        <v>146</v>
      </c>
      <c r="J135" s="62" t="s">
        <v>146</v>
      </c>
      <c r="K135" s="62" t="s">
        <v>146</v>
      </c>
      <c r="L135" s="62" t="s">
        <v>146</v>
      </c>
      <c r="M135" s="62" t="s">
        <v>146</v>
      </c>
      <c r="N135" s="62" t="s">
        <v>146</v>
      </c>
      <c r="O135" s="62" t="s">
        <v>146</v>
      </c>
      <c r="P135" s="62" t="s">
        <v>146</v>
      </c>
      <c r="Q135" s="62" t="s">
        <v>146</v>
      </c>
      <c r="R135" s="62" t="s">
        <v>146</v>
      </c>
      <c r="S135" s="62" t="s">
        <v>146</v>
      </c>
      <c r="T135" s="62" t="s">
        <v>146</v>
      </c>
      <c r="U135" s="62" t="s">
        <v>146</v>
      </c>
      <c r="V135" s="62" t="s">
        <v>146</v>
      </c>
      <c r="W135" s="62" t="s">
        <v>146</v>
      </c>
      <c r="X135" s="62" t="s">
        <v>146</v>
      </c>
      <c r="Y135" s="62" t="s">
        <v>146</v>
      </c>
      <c r="Z135" s="62" t="s">
        <v>146</v>
      </c>
      <c r="AA135" s="62" t="s">
        <v>146</v>
      </c>
      <c r="AB135" s="62" t="s">
        <v>146</v>
      </c>
      <c r="AC135" s="62" t="s">
        <v>146</v>
      </c>
      <c r="AD135" s="62" t="s">
        <v>142</v>
      </c>
      <c r="AE135" s="62" t="s">
        <v>146</v>
      </c>
      <c r="AF135" s="62" t="s">
        <v>146</v>
      </c>
      <c r="AG135" s="62" t="s">
        <v>146</v>
      </c>
      <c r="AH135" s="62" t="s">
        <v>146</v>
      </c>
      <c r="AI135" s="62" t="s">
        <v>146</v>
      </c>
      <c r="AJ135" s="62" t="s">
        <v>146</v>
      </c>
      <c r="AK135" s="62" t="s">
        <v>146</v>
      </c>
      <c r="AL135" s="62" t="s">
        <v>146</v>
      </c>
      <c r="AM135" s="62" t="s">
        <v>146</v>
      </c>
      <c r="AN135" s="62" t="s">
        <v>146</v>
      </c>
      <c r="AO135" s="62" t="s">
        <v>146</v>
      </c>
      <c r="AP135" s="62" t="s">
        <v>146</v>
      </c>
      <c r="AQ135" s="62" t="s">
        <v>146</v>
      </c>
      <c r="AR135" s="62" t="s">
        <v>146</v>
      </c>
      <c r="AS135" s="62" t="s">
        <v>146</v>
      </c>
      <c r="AT135" s="62" t="s">
        <v>146</v>
      </c>
      <c r="AV135" s="118" t="str">
        <f t="shared" si="233"/>
        <v/>
      </c>
      <c r="AW135" s="118" t="str">
        <f t="shared" si="234"/>
        <v/>
      </c>
      <c r="AX135" s="118" t="str">
        <f t="shared" si="235"/>
        <v/>
      </c>
      <c r="AY135" s="118" t="str">
        <f t="shared" si="236"/>
        <v/>
      </c>
      <c r="AZ135" s="118" t="str">
        <f t="shared" si="237"/>
        <v/>
      </c>
      <c r="BA135" s="118" t="str">
        <f t="shared" si="238"/>
        <v/>
      </c>
      <c r="BB135" s="118" t="str">
        <f t="shared" si="239"/>
        <v/>
      </c>
      <c r="BC135" s="118" t="str">
        <f t="shared" si="240"/>
        <v/>
      </c>
      <c r="BD135" s="118" t="str">
        <f t="shared" si="241"/>
        <v/>
      </c>
      <c r="BE135" s="118" t="str">
        <f t="shared" si="242"/>
        <v/>
      </c>
      <c r="BF135" s="118" t="str">
        <f t="shared" si="243"/>
        <v/>
      </c>
      <c r="BG135" s="118" t="str">
        <f t="shared" si="244"/>
        <v/>
      </c>
      <c r="BH135" s="118" t="str">
        <f t="shared" si="245"/>
        <v/>
      </c>
      <c r="BI135" s="118" t="str">
        <f t="shared" si="246"/>
        <v/>
      </c>
      <c r="BJ135" s="118" t="str">
        <f t="shared" si="247"/>
        <v/>
      </c>
      <c r="BK135" s="118" t="str">
        <f t="shared" si="248"/>
        <v/>
      </c>
      <c r="BL135" s="118" t="str">
        <f t="shared" si="249"/>
        <v/>
      </c>
      <c r="BM135" s="118" t="str">
        <f t="shared" si="250"/>
        <v/>
      </c>
      <c r="BN135" s="118" t="str">
        <f t="shared" si="251"/>
        <v/>
      </c>
      <c r="BO135" s="118" t="str">
        <f t="shared" si="252"/>
        <v/>
      </c>
      <c r="BP135" s="118" t="str">
        <f t="shared" si="253"/>
        <v/>
      </c>
      <c r="BQ135" s="118" t="str">
        <f t="shared" si="254"/>
        <v/>
      </c>
      <c r="BR135" s="118" t="str">
        <f t="shared" si="255"/>
        <v/>
      </c>
      <c r="BS135" s="118" t="str">
        <f t="shared" si="256"/>
        <v/>
      </c>
      <c r="BT135" s="118" t="str">
        <f t="shared" si="257"/>
        <v/>
      </c>
      <c r="BU135" s="118" t="str">
        <f t="shared" si="258"/>
        <v>Poudre Valley Electric</v>
      </c>
      <c r="BV135" s="118" t="str">
        <f t="shared" si="259"/>
        <v/>
      </c>
      <c r="BW135" s="118" t="str">
        <f t="shared" si="260"/>
        <v/>
      </c>
      <c r="BX135" s="118" t="str">
        <f t="shared" si="261"/>
        <v/>
      </c>
      <c r="BY135" s="118" t="str">
        <f t="shared" si="262"/>
        <v/>
      </c>
      <c r="BZ135" s="118" t="str">
        <f t="shared" si="263"/>
        <v/>
      </c>
      <c r="CA135" s="118" t="str">
        <f t="shared" si="264"/>
        <v/>
      </c>
      <c r="CB135" s="118" t="str">
        <f t="shared" si="265"/>
        <v/>
      </c>
      <c r="CC135" s="118" t="str">
        <f t="shared" si="266"/>
        <v/>
      </c>
      <c r="CD135" s="118" t="str">
        <f t="shared" si="267"/>
        <v/>
      </c>
      <c r="CE135" s="118" t="str">
        <f t="shared" si="268"/>
        <v/>
      </c>
      <c r="CF135" s="118" t="str">
        <f t="shared" si="269"/>
        <v/>
      </c>
      <c r="CG135" s="118" t="str">
        <f t="shared" si="270"/>
        <v/>
      </c>
      <c r="CH135" s="118" t="str">
        <f t="shared" si="271"/>
        <v/>
      </c>
      <c r="CI135" s="118" t="str">
        <f t="shared" si="272"/>
        <v/>
      </c>
      <c r="CJ135" s="118" t="str">
        <f t="shared" si="273"/>
        <v/>
      </c>
      <c r="CK135" s="118" t="str">
        <f t="shared" si="274"/>
        <v/>
      </c>
    </row>
    <row r="136" spans="1:89" s="48" customFormat="1" ht="13" customHeight="1" x14ac:dyDescent="0.75">
      <c r="A136" s="32"/>
      <c r="B136" s="32"/>
      <c r="C136" s="44" t="s">
        <v>81</v>
      </c>
      <c r="D136" s="1"/>
      <c r="E136" s="62" t="s">
        <v>146</v>
      </c>
      <c r="F136" s="62" t="s">
        <v>146</v>
      </c>
      <c r="G136" s="62" t="s">
        <v>146</v>
      </c>
      <c r="H136" s="62" t="s">
        <v>146</v>
      </c>
      <c r="I136" s="62" t="s">
        <v>146</v>
      </c>
      <c r="J136" s="62" t="s">
        <v>146</v>
      </c>
      <c r="K136" s="62" t="s">
        <v>146</v>
      </c>
      <c r="L136" s="62" t="s">
        <v>146</v>
      </c>
      <c r="M136" s="62" t="s">
        <v>146</v>
      </c>
      <c r="N136" s="62" t="s">
        <v>146</v>
      </c>
      <c r="O136" s="62" t="s">
        <v>146</v>
      </c>
      <c r="P136" s="62" t="s">
        <v>146</v>
      </c>
      <c r="Q136" s="62" t="s">
        <v>146</v>
      </c>
      <c r="R136" s="62" t="s">
        <v>146</v>
      </c>
      <c r="S136" s="62" t="s">
        <v>146</v>
      </c>
      <c r="T136" s="62" t="s">
        <v>146</v>
      </c>
      <c r="U136" s="62" t="s">
        <v>146</v>
      </c>
      <c r="V136" s="62" t="s">
        <v>146</v>
      </c>
      <c r="W136" s="62" t="s">
        <v>146</v>
      </c>
      <c r="X136" s="62" t="s">
        <v>146</v>
      </c>
      <c r="Y136" s="62" t="s">
        <v>146</v>
      </c>
      <c r="Z136" s="62" t="s">
        <v>146</v>
      </c>
      <c r="AA136" s="62" t="s">
        <v>146</v>
      </c>
      <c r="AB136" s="62" t="s">
        <v>146</v>
      </c>
      <c r="AC136" s="62" t="s">
        <v>146</v>
      </c>
      <c r="AD136" s="62" t="s">
        <v>146</v>
      </c>
      <c r="AE136" s="62" t="s">
        <v>142</v>
      </c>
      <c r="AF136" s="62" t="s">
        <v>146</v>
      </c>
      <c r="AG136" s="62" t="s">
        <v>146</v>
      </c>
      <c r="AH136" s="62" t="s">
        <v>146</v>
      </c>
      <c r="AI136" s="62" t="s">
        <v>146</v>
      </c>
      <c r="AJ136" s="62" t="s">
        <v>146</v>
      </c>
      <c r="AK136" s="62" t="s">
        <v>146</v>
      </c>
      <c r="AL136" s="62" t="s">
        <v>146</v>
      </c>
      <c r="AM136" s="62" t="s">
        <v>146</v>
      </c>
      <c r="AN136" s="62" t="s">
        <v>146</v>
      </c>
      <c r="AO136" s="62" t="s">
        <v>146</v>
      </c>
      <c r="AP136" s="62" t="s">
        <v>146</v>
      </c>
      <c r="AQ136" s="62" t="s">
        <v>146</v>
      </c>
      <c r="AR136" s="62" t="s">
        <v>146</v>
      </c>
      <c r="AS136" s="62" t="s">
        <v>146</v>
      </c>
      <c r="AT136" s="62" t="s">
        <v>146</v>
      </c>
      <c r="AV136" s="118" t="str">
        <f t="shared" si="233"/>
        <v/>
      </c>
      <c r="AW136" s="118" t="str">
        <f t="shared" si="234"/>
        <v/>
      </c>
      <c r="AX136" s="118" t="str">
        <f t="shared" si="235"/>
        <v/>
      </c>
      <c r="AY136" s="118" t="str">
        <f t="shared" si="236"/>
        <v/>
      </c>
      <c r="AZ136" s="118" t="str">
        <f t="shared" si="237"/>
        <v/>
      </c>
      <c r="BA136" s="118" t="str">
        <f t="shared" si="238"/>
        <v/>
      </c>
      <c r="BB136" s="118" t="str">
        <f t="shared" si="239"/>
        <v/>
      </c>
      <c r="BC136" s="118" t="str">
        <f t="shared" si="240"/>
        <v/>
      </c>
      <c r="BD136" s="118" t="str">
        <f t="shared" si="241"/>
        <v/>
      </c>
      <c r="BE136" s="118" t="str">
        <f t="shared" si="242"/>
        <v/>
      </c>
      <c r="BF136" s="118" t="str">
        <f t="shared" si="243"/>
        <v/>
      </c>
      <c r="BG136" s="118" t="str">
        <f t="shared" si="244"/>
        <v/>
      </c>
      <c r="BH136" s="118" t="str">
        <f t="shared" si="245"/>
        <v/>
      </c>
      <c r="BI136" s="118" t="str">
        <f t="shared" si="246"/>
        <v/>
      </c>
      <c r="BJ136" s="118" t="str">
        <f t="shared" si="247"/>
        <v/>
      </c>
      <c r="BK136" s="118" t="str">
        <f t="shared" si="248"/>
        <v/>
      </c>
      <c r="BL136" s="118" t="str">
        <f t="shared" si="249"/>
        <v/>
      </c>
      <c r="BM136" s="118" t="str">
        <f t="shared" si="250"/>
        <v/>
      </c>
      <c r="BN136" s="118" t="str">
        <f t="shared" si="251"/>
        <v/>
      </c>
      <c r="BO136" s="118" t="str">
        <f t="shared" si="252"/>
        <v/>
      </c>
      <c r="BP136" s="118" t="str">
        <f t="shared" si="253"/>
        <v/>
      </c>
      <c r="BQ136" s="118" t="str">
        <f t="shared" si="254"/>
        <v/>
      </c>
      <c r="BR136" s="118" t="str">
        <f t="shared" si="255"/>
        <v/>
      </c>
      <c r="BS136" s="118" t="str">
        <f t="shared" si="256"/>
        <v/>
      </c>
      <c r="BT136" s="118" t="str">
        <f t="shared" si="257"/>
        <v/>
      </c>
      <c r="BU136" s="118" t="str">
        <f t="shared" si="258"/>
        <v/>
      </c>
      <c r="BV136" s="118" t="str">
        <f t="shared" si="259"/>
        <v>Roosevelt PPD</v>
      </c>
      <c r="BW136" s="118" t="str">
        <f t="shared" si="260"/>
        <v/>
      </c>
      <c r="BX136" s="118" t="str">
        <f t="shared" si="261"/>
        <v/>
      </c>
      <c r="BY136" s="118" t="str">
        <f t="shared" si="262"/>
        <v/>
      </c>
      <c r="BZ136" s="118" t="str">
        <f t="shared" si="263"/>
        <v/>
      </c>
      <c r="CA136" s="118" t="str">
        <f t="shared" si="264"/>
        <v/>
      </c>
      <c r="CB136" s="118" t="str">
        <f t="shared" si="265"/>
        <v/>
      </c>
      <c r="CC136" s="118" t="str">
        <f t="shared" si="266"/>
        <v/>
      </c>
      <c r="CD136" s="118" t="str">
        <f t="shared" si="267"/>
        <v/>
      </c>
      <c r="CE136" s="118" t="str">
        <f t="shared" si="268"/>
        <v/>
      </c>
      <c r="CF136" s="118" t="str">
        <f t="shared" si="269"/>
        <v/>
      </c>
      <c r="CG136" s="118" t="str">
        <f t="shared" si="270"/>
        <v/>
      </c>
      <c r="CH136" s="118" t="str">
        <f t="shared" si="271"/>
        <v/>
      </c>
      <c r="CI136" s="118" t="str">
        <f t="shared" si="272"/>
        <v/>
      </c>
      <c r="CJ136" s="118" t="str">
        <f t="shared" si="273"/>
        <v/>
      </c>
      <c r="CK136" s="118" t="str">
        <f t="shared" si="274"/>
        <v/>
      </c>
    </row>
    <row r="137" spans="1:89" s="48" customFormat="1" ht="13" customHeight="1" x14ac:dyDescent="0.75">
      <c r="A137" s="32"/>
      <c r="B137" s="32"/>
      <c r="C137" s="44" t="s">
        <v>82</v>
      </c>
      <c r="D137" s="1"/>
      <c r="E137" s="62" t="s">
        <v>146</v>
      </c>
      <c r="F137" s="62" t="s">
        <v>146</v>
      </c>
      <c r="G137" s="62" t="s">
        <v>146</v>
      </c>
      <c r="H137" s="62" t="s">
        <v>146</v>
      </c>
      <c r="I137" s="62" t="s">
        <v>146</v>
      </c>
      <c r="J137" s="62" t="s">
        <v>146</v>
      </c>
      <c r="K137" s="62" t="s">
        <v>146</v>
      </c>
      <c r="L137" s="62" t="s">
        <v>146</v>
      </c>
      <c r="M137" s="62" t="s">
        <v>146</v>
      </c>
      <c r="N137" s="62" t="s">
        <v>146</v>
      </c>
      <c r="O137" s="62" t="s">
        <v>146</v>
      </c>
      <c r="P137" s="62" t="s">
        <v>146</v>
      </c>
      <c r="Q137" s="62" t="s">
        <v>146</v>
      </c>
      <c r="R137" s="62" t="s">
        <v>146</v>
      </c>
      <c r="S137" s="62" t="s">
        <v>146</v>
      </c>
      <c r="T137" s="62" t="s">
        <v>146</v>
      </c>
      <c r="U137" s="62" t="s">
        <v>146</v>
      </c>
      <c r="V137" s="62" t="s">
        <v>146</v>
      </c>
      <c r="W137" s="62" t="s">
        <v>146</v>
      </c>
      <c r="X137" s="62" t="s">
        <v>146</v>
      </c>
      <c r="Y137" s="62" t="s">
        <v>146</v>
      </c>
      <c r="Z137" s="62" t="s">
        <v>146</v>
      </c>
      <c r="AA137" s="62" t="s">
        <v>146</v>
      </c>
      <c r="AB137" s="62" t="s">
        <v>146</v>
      </c>
      <c r="AC137" s="62" t="s">
        <v>146</v>
      </c>
      <c r="AD137" s="62" t="s">
        <v>146</v>
      </c>
      <c r="AE137" s="62" t="s">
        <v>146</v>
      </c>
      <c r="AF137" s="62" t="s">
        <v>142</v>
      </c>
      <c r="AG137" s="62" t="s">
        <v>146</v>
      </c>
      <c r="AH137" s="62" t="s">
        <v>146</v>
      </c>
      <c r="AI137" s="62" t="s">
        <v>146</v>
      </c>
      <c r="AJ137" s="62" t="s">
        <v>146</v>
      </c>
      <c r="AK137" s="62" t="s">
        <v>146</v>
      </c>
      <c r="AL137" s="62" t="s">
        <v>146</v>
      </c>
      <c r="AM137" s="62" t="s">
        <v>146</v>
      </c>
      <c r="AN137" s="62" t="s">
        <v>146</v>
      </c>
      <c r="AO137" s="62" t="s">
        <v>146</v>
      </c>
      <c r="AP137" s="62" t="s">
        <v>146</v>
      </c>
      <c r="AQ137" s="62" t="s">
        <v>146</v>
      </c>
      <c r="AR137" s="62" t="s">
        <v>146</v>
      </c>
      <c r="AS137" s="62" t="s">
        <v>146</v>
      </c>
      <c r="AT137" s="62" t="s">
        <v>146</v>
      </c>
      <c r="AV137" s="118" t="str">
        <f t="shared" si="233"/>
        <v/>
      </c>
      <c r="AW137" s="118" t="str">
        <f t="shared" si="234"/>
        <v/>
      </c>
      <c r="AX137" s="118" t="str">
        <f t="shared" si="235"/>
        <v/>
      </c>
      <c r="AY137" s="118" t="str">
        <f t="shared" si="236"/>
        <v/>
      </c>
      <c r="AZ137" s="118" t="str">
        <f t="shared" si="237"/>
        <v/>
      </c>
      <c r="BA137" s="118" t="str">
        <f t="shared" si="238"/>
        <v/>
      </c>
      <c r="BB137" s="118" t="str">
        <f t="shared" si="239"/>
        <v/>
      </c>
      <c r="BC137" s="118" t="str">
        <f t="shared" si="240"/>
        <v/>
      </c>
      <c r="BD137" s="118" t="str">
        <f t="shared" si="241"/>
        <v/>
      </c>
      <c r="BE137" s="118" t="str">
        <f t="shared" si="242"/>
        <v/>
      </c>
      <c r="BF137" s="118" t="str">
        <f t="shared" si="243"/>
        <v/>
      </c>
      <c r="BG137" s="118" t="str">
        <f t="shared" si="244"/>
        <v/>
      </c>
      <c r="BH137" s="118" t="str">
        <f t="shared" si="245"/>
        <v/>
      </c>
      <c r="BI137" s="118" t="str">
        <f t="shared" si="246"/>
        <v/>
      </c>
      <c r="BJ137" s="118" t="str">
        <f t="shared" si="247"/>
        <v/>
      </c>
      <c r="BK137" s="118" t="str">
        <f t="shared" si="248"/>
        <v/>
      </c>
      <c r="BL137" s="118" t="str">
        <f t="shared" si="249"/>
        <v/>
      </c>
      <c r="BM137" s="118" t="str">
        <f t="shared" si="250"/>
        <v/>
      </c>
      <c r="BN137" s="118" t="str">
        <f t="shared" si="251"/>
        <v/>
      </c>
      <c r="BO137" s="118" t="str">
        <f t="shared" si="252"/>
        <v/>
      </c>
      <c r="BP137" s="118" t="str">
        <f t="shared" si="253"/>
        <v/>
      </c>
      <c r="BQ137" s="118" t="str">
        <f t="shared" si="254"/>
        <v/>
      </c>
      <c r="BR137" s="118" t="str">
        <f t="shared" si="255"/>
        <v/>
      </c>
      <c r="BS137" s="118" t="str">
        <f t="shared" si="256"/>
        <v/>
      </c>
      <c r="BT137" s="118" t="str">
        <f t="shared" si="257"/>
        <v/>
      </c>
      <c r="BU137" s="118" t="str">
        <f t="shared" si="258"/>
        <v/>
      </c>
      <c r="BV137" s="118" t="str">
        <f t="shared" si="259"/>
        <v/>
      </c>
      <c r="BW137" s="118" t="str">
        <f t="shared" si="260"/>
        <v>San Isabel Electric</v>
      </c>
      <c r="BX137" s="118" t="str">
        <f t="shared" si="261"/>
        <v/>
      </c>
      <c r="BY137" s="118" t="str">
        <f t="shared" si="262"/>
        <v/>
      </c>
      <c r="BZ137" s="118" t="str">
        <f t="shared" si="263"/>
        <v/>
      </c>
      <c r="CA137" s="118" t="str">
        <f t="shared" si="264"/>
        <v/>
      </c>
      <c r="CB137" s="118" t="str">
        <f t="shared" si="265"/>
        <v/>
      </c>
      <c r="CC137" s="118" t="str">
        <f t="shared" si="266"/>
        <v/>
      </c>
      <c r="CD137" s="118" t="str">
        <f t="shared" si="267"/>
        <v/>
      </c>
      <c r="CE137" s="118" t="str">
        <f t="shared" si="268"/>
        <v/>
      </c>
      <c r="CF137" s="118" t="str">
        <f t="shared" si="269"/>
        <v/>
      </c>
      <c r="CG137" s="118" t="str">
        <f t="shared" si="270"/>
        <v/>
      </c>
      <c r="CH137" s="118" t="str">
        <f t="shared" si="271"/>
        <v/>
      </c>
      <c r="CI137" s="118" t="str">
        <f t="shared" si="272"/>
        <v/>
      </c>
      <c r="CJ137" s="118" t="str">
        <f t="shared" si="273"/>
        <v/>
      </c>
      <c r="CK137" s="118" t="str">
        <f t="shared" si="274"/>
        <v/>
      </c>
    </row>
    <row r="138" spans="1:89" s="48" customFormat="1" ht="13" customHeight="1" x14ac:dyDescent="0.75">
      <c r="A138" s="32"/>
      <c r="B138" s="32"/>
      <c r="C138" s="44" t="s">
        <v>163</v>
      </c>
      <c r="D138" s="1"/>
      <c r="E138" s="62" t="s">
        <v>146</v>
      </c>
      <c r="F138" s="62" t="s">
        <v>146</v>
      </c>
      <c r="G138" s="62" t="s">
        <v>146</v>
      </c>
      <c r="H138" s="62" t="s">
        <v>146</v>
      </c>
      <c r="I138" s="62" t="s">
        <v>146</v>
      </c>
      <c r="J138" s="62" t="s">
        <v>146</v>
      </c>
      <c r="K138" s="62" t="s">
        <v>146</v>
      </c>
      <c r="L138" s="62" t="s">
        <v>146</v>
      </c>
      <c r="M138" s="62" t="s">
        <v>146</v>
      </c>
      <c r="N138" s="62" t="s">
        <v>146</v>
      </c>
      <c r="O138" s="62" t="s">
        <v>146</v>
      </c>
      <c r="P138" s="62" t="s">
        <v>146</v>
      </c>
      <c r="Q138" s="62" t="s">
        <v>146</v>
      </c>
      <c r="R138" s="62" t="s">
        <v>146</v>
      </c>
      <c r="S138" s="62" t="s">
        <v>146</v>
      </c>
      <c r="T138" s="62" t="s">
        <v>146</v>
      </c>
      <c r="U138" s="62" t="s">
        <v>146</v>
      </c>
      <c r="V138" s="62" t="s">
        <v>146</v>
      </c>
      <c r="W138" s="62" t="s">
        <v>146</v>
      </c>
      <c r="X138" s="62" t="s">
        <v>146</v>
      </c>
      <c r="Y138" s="62" t="s">
        <v>146</v>
      </c>
      <c r="Z138" s="62" t="s">
        <v>146</v>
      </c>
      <c r="AA138" s="62" t="s">
        <v>146</v>
      </c>
      <c r="AB138" s="62" t="s">
        <v>146</v>
      </c>
      <c r="AC138" s="62" t="s">
        <v>146</v>
      </c>
      <c r="AD138" s="62" t="s">
        <v>146</v>
      </c>
      <c r="AE138" s="62" t="s">
        <v>146</v>
      </c>
      <c r="AF138" s="62" t="s">
        <v>146</v>
      </c>
      <c r="AG138" s="62" t="s">
        <v>142</v>
      </c>
      <c r="AH138" s="62" t="s">
        <v>146</v>
      </c>
      <c r="AI138" s="62" t="s">
        <v>146</v>
      </c>
      <c r="AJ138" s="62" t="s">
        <v>146</v>
      </c>
      <c r="AK138" s="62" t="s">
        <v>146</v>
      </c>
      <c r="AL138" s="62" t="s">
        <v>146</v>
      </c>
      <c r="AM138" s="62" t="s">
        <v>146</v>
      </c>
      <c r="AN138" s="62" t="s">
        <v>146</v>
      </c>
      <c r="AO138" s="62" t="s">
        <v>146</v>
      </c>
      <c r="AP138" s="62" t="s">
        <v>146</v>
      </c>
      <c r="AQ138" s="62" t="s">
        <v>146</v>
      </c>
      <c r="AR138" s="62" t="s">
        <v>146</v>
      </c>
      <c r="AS138" s="62" t="s">
        <v>146</v>
      </c>
      <c r="AT138" s="62" t="s">
        <v>146</v>
      </c>
      <c r="AV138" s="118" t="str">
        <f t="shared" si="233"/>
        <v/>
      </c>
      <c r="AW138" s="118" t="str">
        <f t="shared" si="234"/>
        <v/>
      </c>
      <c r="AX138" s="118" t="str">
        <f t="shared" si="235"/>
        <v/>
      </c>
      <c r="AY138" s="118" t="str">
        <f t="shared" si="236"/>
        <v/>
      </c>
      <c r="AZ138" s="118" t="str">
        <f t="shared" si="237"/>
        <v/>
      </c>
      <c r="BA138" s="118" t="str">
        <f t="shared" si="238"/>
        <v/>
      </c>
      <c r="BB138" s="118" t="str">
        <f t="shared" si="239"/>
        <v/>
      </c>
      <c r="BC138" s="118" t="str">
        <f t="shared" si="240"/>
        <v/>
      </c>
      <c r="BD138" s="118" t="str">
        <f t="shared" si="241"/>
        <v/>
      </c>
      <c r="BE138" s="118" t="str">
        <f t="shared" si="242"/>
        <v/>
      </c>
      <c r="BF138" s="118" t="str">
        <f t="shared" si="243"/>
        <v/>
      </c>
      <c r="BG138" s="118" t="str">
        <f t="shared" si="244"/>
        <v/>
      </c>
      <c r="BH138" s="118" t="str">
        <f t="shared" si="245"/>
        <v/>
      </c>
      <c r="BI138" s="118" t="str">
        <f t="shared" si="246"/>
        <v/>
      </c>
      <c r="BJ138" s="118" t="str">
        <f t="shared" si="247"/>
        <v/>
      </c>
      <c r="BK138" s="118" t="str">
        <f t="shared" si="248"/>
        <v/>
      </c>
      <c r="BL138" s="118" t="str">
        <f t="shared" si="249"/>
        <v/>
      </c>
      <c r="BM138" s="118" t="str">
        <f t="shared" si="250"/>
        <v/>
      </c>
      <c r="BN138" s="118" t="str">
        <f t="shared" si="251"/>
        <v/>
      </c>
      <c r="BO138" s="118" t="str">
        <f t="shared" si="252"/>
        <v/>
      </c>
      <c r="BP138" s="118" t="str">
        <f t="shared" si="253"/>
        <v/>
      </c>
      <c r="BQ138" s="118" t="str">
        <f t="shared" si="254"/>
        <v/>
      </c>
      <c r="BR138" s="118" t="str">
        <f t="shared" si="255"/>
        <v/>
      </c>
      <c r="BS138" s="118" t="str">
        <f t="shared" si="256"/>
        <v/>
      </c>
      <c r="BT138" s="118" t="str">
        <f t="shared" si="257"/>
        <v/>
      </c>
      <c r="BU138" s="118" t="str">
        <f t="shared" si="258"/>
        <v/>
      </c>
      <c r="BV138" s="118" t="str">
        <f t="shared" si="259"/>
        <v/>
      </c>
      <c r="BW138" s="118" t="str">
        <f t="shared" si="260"/>
        <v/>
      </c>
      <c r="BX138" s="118" t="str">
        <f t="shared" si="261"/>
        <v>San Luis Valley REA</v>
      </c>
      <c r="BY138" s="118" t="str">
        <f t="shared" si="262"/>
        <v/>
      </c>
      <c r="BZ138" s="118" t="str">
        <f t="shared" si="263"/>
        <v/>
      </c>
      <c r="CA138" s="118" t="str">
        <f t="shared" si="264"/>
        <v/>
      </c>
      <c r="CB138" s="118" t="str">
        <f t="shared" si="265"/>
        <v/>
      </c>
      <c r="CC138" s="118" t="str">
        <f t="shared" si="266"/>
        <v/>
      </c>
      <c r="CD138" s="118" t="str">
        <f t="shared" si="267"/>
        <v/>
      </c>
      <c r="CE138" s="118" t="str">
        <f t="shared" si="268"/>
        <v/>
      </c>
      <c r="CF138" s="118" t="str">
        <f t="shared" si="269"/>
        <v/>
      </c>
      <c r="CG138" s="118" t="str">
        <f t="shared" si="270"/>
        <v/>
      </c>
      <c r="CH138" s="118" t="str">
        <f t="shared" si="271"/>
        <v/>
      </c>
      <c r="CI138" s="118" t="str">
        <f t="shared" si="272"/>
        <v/>
      </c>
      <c r="CJ138" s="118" t="str">
        <f t="shared" si="273"/>
        <v/>
      </c>
      <c r="CK138" s="118" t="str">
        <f t="shared" si="274"/>
        <v/>
      </c>
    </row>
    <row r="139" spans="1:89" s="48" customFormat="1" ht="13" customHeight="1" x14ac:dyDescent="0.75">
      <c r="A139" s="32"/>
      <c r="B139" s="32"/>
      <c r="C139" s="44" t="s">
        <v>104</v>
      </c>
      <c r="D139" s="1"/>
      <c r="E139" s="62" t="s">
        <v>146</v>
      </c>
      <c r="F139" s="62" t="s">
        <v>146</v>
      </c>
      <c r="G139" s="62" t="s">
        <v>146</v>
      </c>
      <c r="H139" s="62" t="s">
        <v>146</v>
      </c>
      <c r="I139" s="62" t="s">
        <v>146</v>
      </c>
      <c r="J139" s="62" t="s">
        <v>146</v>
      </c>
      <c r="K139" s="62" t="s">
        <v>146</v>
      </c>
      <c r="L139" s="62" t="s">
        <v>146</v>
      </c>
      <c r="M139" s="62" t="s">
        <v>146</v>
      </c>
      <c r="N139" s="62" t="s">
        <v>146</v>
      </c>
      <c r="O139" s="62" t="s">
        <v>146</v>
      </c>
      <c r="P139" s="62" t="s">
        <v>146</v>
      </c>
      <c r="Q139" s="62" t="s">
        <v>146</v>
      </c>
      <c r="R139" s="62" t="s">
        <v>146</v>
      </c>
      <c r="S139" s="62" t="s">
        <v>146</v>
      </c>
      <c r="T139" s="62" t="s">
        <v>146</v>
      </c>
      <c r="U139" s="62" t="s">
        <v>146</v>
      </c>
      <c r="V139" s="62" t="s">
        <v>146</v>
      </c>
      <c r="W139" s="62" t="s">
        <v>146</v>
      </c>
      <c r="X139" s="62" t="s">
        <v>146</v>
      </c>
      <c r="Y139" s="62" t="s">
        <v>146</v>
      </c>
      <c r="Z139" s="62" t="s">
        <v>146</v>
      </c>
      <c r="AA139" s="62" t="s">
        <v>146</v>
      </c>
      <c r="AB139" s="62" t="s">
        <v>146</v>
      </c>
      <c r="AC139" s="62" t="s">
        <v>146</v>
      </c>
      <c r="AD139" s="62" t="s">
        <v>146</v>
      </c>
      <c r="AE139" s="62" t="s">
        <v>146</v>
      </c>
      <c r="AF139" s="62" t="s">
        <v>146</v>
      </c>
      <c r="AG139" s="62" t="s">
        <v>146</v>
      </c>
      <c r="AH139" s="62" t="s">
        <v>142</v>
      </c>
      <c r="AI139" s="62" t="s">
        <v>146</v>
      </c>
      <c r="AJ139" s="62" t="s">
        <v>146</v>
      </c>
      <c r="AK139" s="62" t="s">
        <v>146</v>
      </c>
      <c r="AL139" s="62" t="s">
        <v>146</v>
      </c>
      <c r="AM139" s="62" t="s">
        <v>146</v>
      </c>
      <c r="AN139" s="62" t="s">
        <v>146</v>
      </c>
      <c r="AO139" s="62" t="s">
        <v>146</v>
      </c>
      <c r="AP139" s="62" t="s">
        <v>146</v>
      </c>
      <c r="AQ139" s="62" t="s">
        <v>146</v>
      </c>
      <c r="AR139" s="62" t="s">
        <v>146</v>
      </c>
      <c r="AS139" s="62" t="s">
        <v>146</v>
      </c>
      <c r="AT139" s="62" t="s">
        <v>146</v>
      </c>
      <c r="AV139" s="118" t="str">
        <f t="shared" si="233"/>
        <v/>
      </c>
      <c r="AW139" s="118" t="str">
        <f t="shared" si="234"/>
        <v/>
      </c>
      <c r="AX139" s="118" t="str">
        <f t="shared" si="235"/>
        <v/>
      </c>
      <c r="AY139" s="118" t="str">
        <f t="shared" si="236"/>
        <v/>
      </c>
      <c r="AZ139" s="118" t="str">
        <f t="shared" si="237"/>
        <v/>
      </c>
      <c r="BA139" s="118" t="str">
        <f t="shared" si="238"/>
        <v/>
      </c>
      <c r="BB139" s="118" t="str">
        <f t="shared" si="239"/>
        <v/>
      </c>
      <c r="BC139" s="118" t="str">
        <f t="shared" si="240"/>
        <v/>
      </c>
      <c r="BD139" s="118" t="str">
        <f t="shared" si="241"/>
        <v/>
      </c>
      <c r="BE139" s="118" t="str">
        <f t="shared" si="242"/>
        <v/>
      </c>
      <c r="BF139" s="118" t="str">
        <f t="shared" si="243"/>
        <v/>
      </c>
      <c r="BG139" s="118" t="str">
        <f t="shared" si="244"/>
        <v/>
      </c>
      <c r="BH139" s="118" t="str">
        <f t="shared" si="245"/>
        <v/>
      </c>
      <c r="BI139" s="118" t="str">
        <f t="shared" si="246"/>
        <v/>
      </c>
      <c r="BJ139" s="118" t="str">
        <f t="shared" si="247"/>
        <v/>
      </c>
      <c r="BK139" s="118" t="str">
        <f t="shared" si="248"/>
        <v/>
      </c>
      <c r="BL139" s="118" t="str">
        <f t="shared" si="249"/>
        <v/>
      </c>
      <c r="BM139" s="118" t="str">
        <f t="shared" si="250"/>
        <v/>
      </c>
      <c r="BN139" s="118" t="str">
        <f t="shared" si="251"/>
        <v/>
      </c>
      <c r="BO139" s="118" t="str">
        <f t="shared" si="252"/>
        <v/>
      </c>
      <c r="BP139" s="118" t="str">
        <f t="shared" si="253"/>
        <v/>
      </c>
      <c r="BQ139" s="118" t="str">
        <f t="shared" si="254"/>
        <v/>
      </c>
      <c r="BR139" s="118" t="str">
        <f t="shared" si="255"/>
        <v/>
      </c>
      <c r="BS139" s="118" t="str">
        <f t="shared" si="256"/>
        <v/>
      </c>
      <c r="BT139" s="118" t="str">
        <f t="shared" si="257"/>
        <v/>
      </c>
      <c r="BU139" s="118" t="str">
        <f t="shared" si="258"/>
        <v/>
      </c>
      <c r="BV139" s="118" t="str">
        <f t="shared" si="259"/>
        <v/>
      </c>
      <c r="BW139" s="118" t="str">
        <f t="shared" si="260"/>
        <v/>
      </c>
      <c r="BX139" s="118" t="str">
        <f t="shared" si="261"/>
        <v/>
      </c>
      <c r="BY139" s="118" t="str">
        <f t="shared" si="262"/>
        <v>San Miguel Power Assn.</v>
      </c>
      <c r="BZ139" s="118" t="str">
        <f t="shared" si="263"/>
        <v/>
      </c>
      <c r="CA139" s="118" t="str">
        <f t="shared" si="264"/>
        <v/>
      </c>
      <c r="CB139" s="118" t="str">
        <f t="shared" si="265"/>
        <v/>
      </c>
      <c r="CC139" s="118" t="str">
        <f t="shared" si="266"/>
        <v/>
      </c>
      <c r="CD139" s="118" t="str">
        <f t="shared" si="267"/>
        <v/>
      </c>
      <c r="CE139" s="118" t="str">
        <f t="shared" si="268"/>
        <v/>
      </c>
      <c r="CF139" s="118" t="str">
        <f t="shared" si="269"/>
        <v/>
      </c>
      <c r="CG139" s="118" t="str">
        <f t="shared" si="270"/>
        <v/>
      </c>
      <c r="CH139" s="118" t="str">
        <f t="shared" si="271"/>
        <v/>
      </c>
      <c r="CI139" s="118" t="str">
        <f t="shared" si="272"/>
        <v/>
      </c>
      <c r="CJ139" s="118" t="str">
        <f t="shared" si="273"/>
        <v/>
      </c>
      <c r="CK139" s="118" t="str">
        <f t="shared" si="274"/>
        <v/>
      </c>
    </row>
    <row r="140" spans="1:89" s="48" customFormat="1" ht="13" customHeight="1" x14ac:dyDescent="0.75">
      <c r="A140" s="32"/>
      <c r="B140" s="32"/>
      <c r="C140" s="44" t="s">
        <v>83</v>
      </c>
      <c r="D140" s="1"/>
      <c r="E140" s="62" t="s">
        <v>146</v>
      </c>
      <c r="F140" s="62" t="s">
        <v>146</v>
      </c>
      <c r="G140" s="62" t="s">
        <v>146</v>
      </c>
      <c r="H140" s="62" t="s">
        <v>146</v>
      </c>
      <c r="I140" s="62" t="s">
        <v>146</v>
      </c>
      <c r="J140" s="62" t="s">
        <v>146</v>
      </c>
      <c r="K140" s="62" t="s">
        <v>146</v>
      </c>
      <c r="L140" s="62" t="s">
        <v>146</v>
      </c>
      <c r="M140" s="62" t="s">
        <v>146</v>
      </c>
      <c r="N140" s="62" t="s">
        <v>146</v>
      </c>
      <c r="O140" s="62" t="s">
        <v>146</v>
      </c>
      <c r="P140" s="62" t="s">
        <v>146</v>
      </c>
      <c r="Q140" s="62" t="s">
        <v>146</v>
      </c>
      <c r="R140" s="62" t="s">
        <v>146</v>
      </c>
      <c r="S140" s="62" t="s">
        <v>146</v>
      </c>
      <c r="T140" s="62" t="s">
        <v>146</v>
      </c>
      <c r="U140" s="62" t="s">
        <v>146</v>
      </c>
      <c r="V140" s="62" t="s">
        <v>146</v>
      </c>
      <c r="W140" s="62" t="s">
        <v>146</v>
      </c>
      <c r="X140" s="62" t="s">
        <v>146</v>
      </c>
      <c r="Y140" s="62" t="s">
        <v>146</v>
      </c>
      <c r="Z140" s="62" t="s">
        <v>146</v>
      </c>
      <c r="AA140" s="62" t="s">
        <v>146</v>
      </c>
      <c r="AB140" s="62" t="s">
        <v>146</v>
      </c>
      <c r="AC140" s="62" t="s">
        <v>146</v>
      </c>
      <c r="AD140" s="62" t="s">
        <v>146</v>
      </c>
      <c r="AE140" s="62" t="s">
        <v>146</v>
      </c>
      <c r="AF140" s="62" t="s">
        <v>146</v>
      </c>
      <c r="AG140" s="62" t="s">
        <v>146</v>
      </c>
      <c r="AH140" s="62" t="s">
        <v>146</v>
      </c>
      <c r="AI140" s="62" t="s">
        <v>142</v>
      </c>
      <c r="AJ140" s="62" t="s">
        <v>146</v>
      </c>
      <c r="AK140" s="62" t="s">
        <v>146</v>
      </c>
      <c r="AL140" s="62" t="s">
        <v>146</v>
      </c>
      <c r="AM140" s="62" t="s">
        <v>146</v>
      </c>
      <c r="AN140" s="62" t="s">
        <v>146</v>
      </c>
      <c r="AO140" s="62" t="s">
        <v>146</v>
      </c>
      <c r="AP140" s="62" t="s">
        <v>146</v>
      </c>
      <c r="AQ140" s="62" t="s">
        <v>146</v>
      </c>
      <c r="AR140" s="62" t="s">
        <v>146</v>
      </c>
      <c r="AS140" s="62" t="s">
        <v>146</v>
      </c>
      <c r="AT140" s="62" t="s">
        <v>146</v>
      </c>
      <c r="AV140" s="118" t="str">
        <f t="shared" si="233"/>
        <v/>
      </c>
      <c r="AW140" s="118" t="str">
        <f t="shared" si="234"/>
        <v/>
      </c>
      <c r="AX140" s="118" t="str">
        <f t="shared" si="235"/>
        <v/>
      </c>
      <c r="AY140" s="118" t="str">
        <f t="shared" si="236"/>
        <v/>
      </c>
      <c r="AZ140" s="118" t="str">
        <f t="shared" si="237"/>
        <v/>
      </c>
      <c r="BA140" s="118" t="str">
        <f t="shared" si="238"/>
        <v/>
      </c>
      <c r="BB140" s="118" t="str">
        <f t="shared" si="239"/>
        <v/>
      </c>
      <c r="BC140" s="118" t="str">
        <f t="shared" si="240"/>
        <v/>
      </c>
      <c r="BD140" s="118" t="str">
        <f t="shared" si="241"/>
        <v/>
      </c>
      <c r="BE140" s="118" t="str">
        <f t="shared" si="242"/>
        <v/>
      </c>
      <c r="BF140" s="118" t="str">
        <f t="shared" si="243"/>
        <v/>
      </c>
      <c r="BG140" s="118" t="str">
        <f t="shared" si="244"/>
        <v/>
      </c>
      <c r="BH140" s="118" t="str">
        <f t="shared" si="245"/>
        <v/>
      </c>
      <c r="BI140" s="118" t="str">
        <f t="shared" si="246"/>
        <v/>
      </c>
      <c r="BJ140" s="118" t="str">
        <f t="shared" si="247"/>
        <v/>
      </c>
      <c r="BK140" s="118" t="str">
        <f t="shared" si="248"/>
        <v/>
      </c>
      <c r="BL140" s="118" t="str">
        <f t="shared" si="249"/>
        <v/>
      </c>
      <c r="BM140" s="118" t="str">
        <f t="shared" si="250"/>
        <v/>
      </c>
      <c r="BN140" s="118" t="str">
        <f t="shared" si="251"/>
        <v/>
      </c>
      <c r="BO140" s="118" t="str">
        <f t="shared" si="252"/>
        <v/>
      </c>
      <c r="BP140" s="118" t="str">
        <f t="shared" si="253"/>
        <v/>
      </c>
      <c r="BQ140" s="118" t="str">
        <f t="shared" si="254"/>
        <v/>
      </c>
      <c r="BR140" s="118" t="str">
        <f t="shared" si="255"/>
        <v/>
      </c>
      <c r="BS140" s="118" t="str">
        <f t="shared" si="256"/>
        <v/>
      </c>
      <c r="BT140" s="118" t="str">
        <f t="shared" si="257"/>
        <v/>
      </c>
      <c r="BU140" s="118" t="str">
        <f t="shared" si="258"/>
        <v/>
      </c>
      <c r="BV140" s="118" t="str">
        <f t="shared" si="259"/>
        <v/>
      </c>
      <c r="BW140" s="118" t="str">
        <f t="shared" si="260"/>
        <v/>
      </c>
      <c r="BX140" s="118" t="str">
        <f t="shared" si="261"/>
        <v/>
      </c>
      <c r="BY140" s="118" t="str">
        <f t="shared" si="262"/>
        <v/>
      </c>
      <c r="BZ140" s="118" t="str">
        <f t="shared" si="263"/>
        <v>Sangre De Cristo Electric</v>
      </c>
      <c r="CA140" s="118" t="str">
        <f t="shared" si="264"/>
        <v/>
      </c>
      <c r="CB140" s="118" t="str">
        <f t="shared" si="265"/>
        <v/>
      </c>
      <c r="CC140" s="118" t="str">
        <f t="shared" si="266"/>
        <v/>
      </c>
      <c r="CD140" s="118" t="str">
        <f t="shared" si="267"/>
        <v/>
      </c>
      <c r="CE140" s="118" t="str">
        <f t="shared" si="268"/>
        <v/>
      </c>
      <c r="CF140" s="118" t="str">
        <f t="shared" si="269"/>
        <v/>
      </c>
      <c r="CG140" s="118" t="str">
        <f t="shared" si="270"/>
        <v/>
      </c>
      <c r="CH140" s="118" t="str">
        <f t="shared" si="271"/>
        <v/>
      </c>
      <c r="CI140" s="118" t="str">
        <f t="shared" si="272"/>
        <v/>
      </c>
      <c r="CJ140" s="118" t="str">
        <f t="shared" si="273"/>
        <v/>
      </c>
      <c r="CK140" s="118" t="str">
        <f t="shared" si="274"/>
        <v/>
      </c>
    </row>
    <row r="141" spans="1:89" s="48" customFormat="1" ht="13" customHeight="1" x14ac:dyDescent="0.75">
      <c r="A141" s="32"/>
      <c r="B141" s="32"/>
      <c r="C141" s="44" t="s">
        <v>84</v>
      </c>
      <c r="D141" s="1"/>
      <c r="E141" s="62" t="s">
        <v>146</v>
      </c>
      <c r="F141" s="62" t="s">
        <v>146</v>
      </c>
      <c r="G141" s="62" t="s">
        <v>146</v>
      </c>
      <c r="H141" s="62" t="s">
        <v>146</v>
      </c>
      <c r="I141" s="62" t="s">
        <v>146</v>
      </c>
      <c r="J141" s="62" t="s">
        <v>146</v>
      </c>
      <c r="K141" s="62" t="s">
        <v>146</v>
      </c>
      <c r="L141" s="62" t="s">
        <v>146</v>
      </c>
      <c r="M141" s="62" t="s">
        <v>146</v>
      </c>
      <c r="N141" s="62" t="s">
        <v>146</v>
      </c>
      <c r="O141" s="62" t="s">
        <v>146</v>
      </c>
      <c r="P141" s="62" t="s">
        <v>146</v>
      </c>
      <c r="Q141" s="62" t="s">
        <v>146</v>
      </c>
      <c r="R141" s="62" t="s">
        <v>146</v>
      </c>
      <c r="S141" s="62" t="s">
        <v>146</v>
      </c>
      <c r="T141" s="62" t="s">
        <v>146</v>
      </c>
      <c r="U141" s="62" t="s">
        <v>146</v>
      </c>
      <c r="V141" s="62" t="s">
        <v>146</v>
      </c>
      <c r="W141" s="62" t="s">
        <v>146</v>
      </c>
      <c r="X141" s="62" t="s">
        <v>146</v>
      </c>
      <c r="Y141" s="62" t="s">
        <v>146</v>
      </c>
      <c r="Z141" s="62" t="s">
        <v>146</v>
      </c>
      <c r="AA141" s="62" t="s">
        <v>146</v>
      </c>
      <c r="AB141" s="62" t="s">
        <v>146</v>
      </c>
      <c r="AC141" s="62" t="s">
        <v>146</v>
      </c>
      <c r="AD141" s="62" t="s">
        <v>146</v>
      </c>
      <c r="AE141" s="62" t="s">
        <v>146</v>
      </c>
      <c r="AF141" s="62" t="s">
        <v>146</v>
      </c>
      <c r="AG141" s="62" t="s">
        <v>146</v>
      </c>
      <c r="AH141" s="62" t="s">
        <v>146</v>
      </c>
      <c r="AI141" s="62" t="s">
        <v>146</v>
      </c>
      <c r="AJ141" s="62" t="s">
        <v>142</v>
      </c>
      <c r="AK141" s="62" t="s">
        <v>146</v>
      </c>
      <c r="AL141" s="62" t="s">
        <v>146</v>
      </c>
      <c r="AM141" s="62" t="s">
        <v>146</v>
      </c>
      <c r="AN141" s="62" t="s">
        <v>146</v>
      </c>
      <c r="AO141" s="62" t="s">
        <v>146</v>
      </c>
      <c r="AP141" s="62" t="s">
        <v>146</v>
      </c>
      <c r="AQ141" s="62" t="s">
        <v>146</v>
      </c>
      <c r="AR141" s="62" t="s">
        <v>146</v>
      </c>
      <c r="AS141" s="62" t="s">
        <v>146</v>
      </c>
      <c r="AT141" s="62" t="s">
        <v>146</v>
      </c>
      <c r="AV141" s="118" t="str">
        <f t="shared" si="233"/>
        <v/>
      </c>
      <c r="AW141" s="118" t="str">
        <f t="shared" si="234"/>
        <v/>
      </c>
      <c r="AX141" s="118" t="str">
        <f t="shared" si="235"/>
        <v/>
      </c>
      <c r="AY141" s="118" t="str">
        <f t="shared" si="236"/>
        <v/>
      </c>
      <c r="AZ141" s="118" t="str">
        <f t="shared" si="237"/>
        <v/>
      </c>
      <c r="BA141" s="118" t="str">
        <f t="shared" si="238"/>
        <v/>
      </c>
      <c r="BB141" s="118" t="str">
        <f t="shared" si="239"/>
        <v/>
      </c>
      <c r="BC141" s="118" t="str">
        <f t="shared" si="240"/>
        <v/>
      </c>
      <c r="BD141" s="118" t="str">
        <f t="shared" si="241"/>
        <v/>
      </c>
      <c r="BE141" s="118" t="str">
        <f t="shared" si="242"/>
        <v/>
      </c>
      <c r="BF141" s="118" t="str">
        <f t="shared" si="243"/>
        <v/>
      </c>
      <c r="BG141" s="118" t="str">
        <f t="shared" si="244"/>
        <v/>
      </c>
      <c r="BH141" s="118" t="str">
        <f t="shared" si="245"/>
        <v/>
      </c>
      <c r="BI141" s="118" t="str">
        <f t="shared" si="246"/>
        <v/>
      </c>
      <c r="BJ141" s="118" t="str">
        <f t="shared" si="247"/>
        <v/>
      </c>
      <c r="BK141" s="118" t="str">
        <f t="shared" si="248"/>
        <v/>
      </c>
      <c r="BL141" s="118" t="str">
        <f t="shared" si="249"/>
        <v/>
      </c>
      <c r="BM141" s="118" t="str">
        <f t="shared" si="250"/>
        <v/>
      </c>
      <c r="BN141" s="118" t="str">
        <f t="shared" si="251"/>
        <v/>
      </c>
      <c r="BO141" s="118" t="str">
        <f t="shared" si="252"/>
        <v/>
      </c>
      <c r="BP141" s="118" t="str">
        <f t="shared" si="253"/>
        <v/>
      </c>
      <c r="BQ141" s="118" t="str">
        <f t="shared" si="254"/>
        <v/>
      </c>
      <c r="BR141" s="118" t="str">
        <f t="shared" si="255"/>
        <v/>
      </c>
      <c r="BS141" s="118" t="str">
        <f t="shared" si="256"/>
        <v/>
      </c>
      <c r="BT141" s="118" t="str">
        <f t="shared" si="257"/>
        <v/>
      </c>
      <c r="BU141" s="118" t="str">
        <f t="shared" si="258"/>
        <v/>
      </c>
      <c r="BV141" s="118" t="str">
        <f t="shared" si="259"/>
        <v/>
      </c>
      <c r="BW141" s="118" t="str">
        <f t="shared" si="260"/>
        <v/>
      </c>
      <c r="BX141" s="118" t="str">
        <f t="shared" si="261"/>
        <v/>
      </c>
      <c r="BY141" s="118" t="str">
        <f t="shared" si="262"/>
        <v/>
      </c>
      <c r="BZ141" s="118" t="str">
        <f t="shared" si="263"/>
        <v/>
      </c>
      <c r="CA141" s="118" t="str">
        <f t="shared" si="264"/>
        <v>Sierra Electric</v>
      </c>
      <c r="CB141" s="118" t="str">
        <f t="shared" si="265"/>
        <v/>
      </c>
      <c r="CC141" s="118" t="str">
        <f t="shared" si="266"/>
        <v/>
      </c>
      <c r="CD141" s="118" t="str">
        <f t="shared" si="267"/>
        <v/>
      </c>
      <c r="CE141" s="118" t="str">
        <f t="shared" si="268"/>
        <v/>
      </c>
      <c r="CF141" s="118" t="str">
        <f t="shared" si="269"/>
        <v/>
      </c>
      <c r="CG141" s="118" t="str">
        <f t="shared" si="270"/>
        <v/>
      </c>
      <c r="CH141" s="118" t="str">
        <f t="shared" si="271"/>
        <v/>
      </c>
      <c r="CI141" s="118" t="str">
        <f t="shared" si="272"/>
        <v/>
      </c>
      <c r="CJ141" s="118" t="str">
        <f t="shared" si="273"/>
        <v/>
      </c>
      <c r="CK141" s="118" t="str">
        <f t="shared" si="274"/>
        <v/>
      </c>
    </row>
    <row r="142" spans="1:89" s="48" customFormat="1" ht="13" customHeight="1" x14ac:dyDescent="0.75">
      <c r="A142" s="32"/>
      <c r="B142" s="32"/>
      <c r="C142" s="44" t="s">
        <v>85</v>
      </c>
      <c r="D142" s="1"/>
      <c r="E142" s="62" t="s">
        <v>146</v>
      </c>
      <c r="F142" s="62" t="s">
        <v>146</v>
      </c>
      <c r="G142" s="62" t="s">
        <v>146</v>
      </c>
      <c r="H142" s="62" t="s">
        <v>146</v>
      </c>
      <c r="I142" s="62" t="s">
        <v>146</v>
      </c>
      <c r="J142" s="62" t="s">
        <v>146</v>
      </c>
      <c r="K142" s="62" t="s">
        <v>146</v>
      </c>
      <c r="L142" s="62" t="s">
        <v>146</v>
      </c>
      <c r="M142" s="62" t="s">
        <v>146</v>
      </c>
      <c r="N142" s="62" t="s">
        <v>146</v>
      </c>
      <c r="O142" s="62" t="s">
        <v>146</v>
      </c>
      <c r="P142" s="62" t="s">
        <v>146</v>
      </c>
      <c r="Q142" s="62" t="s">
        <v>146</v>
      </c>
      <c r="R142" s="62" t="s">
        <v>146</v>
      </c>
      <c r="S142" s="62" t="s">
        <v>146</v>
      </c>
      <c r="T142" s="62" t="s">
        <v>146</v>
      </c>
      <c r="U142" s="62" t="s">
        <v>146</v>
      </c>
      <c r="V142" s="62" t="s">
        <v>146</v>
      </c>
      <c r="W142" s="62" t="s">
        <v>146</v>
      </c>
      <c r="X142" s="62" t="s">
        <v>146</v>
      </c>
      <c r="Y142" s="62" t="s">
        <v>146</v>
      </c>
      <c r="Z142" s="62" t="s">
        <v>146</v>
      </c>
      <c r="AA142" s="62" t="s">
        <v>146</v>
      </c>
      <c r="AB142" s="62" t="s">
        <v>146</v>
      </c>
      <c r="AC142" s="62" t="s">
        <v>146</v>
      </c>
      <c r="AD142" s="62" t="s">
        <v>146</v>
      </c>
      <c r="AE142" s="62" t="s">
        <v>146</v>
      </c>
      <c r="AF142" s="62" t="s">
        <v>146</v>
      </c>
      <c r="AG142" s="62" t="s">
        <v>146</v>
      </c>
      <c r="AH142" s="62" t="s">
        <v>146</v>
      </c>
      <c r="AI142" s="62" t="s">
        <v>146</v>
      </c>
      <c r="AJ142" s="62" t="s">
        <v>146</v>
      </c>
      <c r="AK142" s="62" t="s">
        <v>142</v>
      </c>
      <c r="AL142" s="62" t="s">
        <v>146</v>
      </c>
      <c r="AM142" s="62" t="s">
        <v>146</v>
      </c>
      <c r="AN142" s="62" t="s">
        <v>146</v>
      </c>
      <c r="AO142" s="62" t="s">
        <v>146</v>
      </c>
      <c r="AP142" s="62" t="s">
        <v>146</v>
      </c>
      <c r="AQ142" s="62" t="s">
        <v>146</v>
      </c>
      <c r="AR142" s="62" t="s">
        <v>146</v>
      </c>
      <c r="AS142" s="62" t="s">
        <v>146</v>
      </c>
      <c r="AT142" s="62" t="s">
        <v>146</v>
      </c>
      <c r="AV142" s="118" t="str">
        <f t="shared" si="233"/>
        <v/>
      </c>
      <c r="AW142" s="118" t="str">
        <f t="shared" si="234"/>
        <v/>
      </c>
      <c r="AX142" s="118" t="str">
        <f t="shared" si="235"/>
        <v/>
      </c>
      <c r="AY142" s="118" t="str">
        <f t="shared" si="236"/>
        <v/>
      </c>
      <c r="AZ142" s="118" t="str">
        <f t="shared" si="237"/>
        <v/>
      </c>
      <c r="BA142" s="118" t="str">
        <f t="shared" si="238"/>
        <v/>
      </c>
      <c r="BB142" s="118" t="str">
        <f t="shared" si="239"/>
        <v/>
      </c>
      <c r="BC142" s="118" t="str">
        <f t="shared" si="240"/>
        <v/>
      </c>
      <c r="BD142" s="118" t="str">
        <f t="shared" si="241"/>
        <v/>
      </c>
      <c r="BE142" s="118" t="str">
        <f t="shared" si="242"/>
        <v/>
      </c>
      <c r="BF142" s="118" t="str">
        <f t="shared" si="243"/>
        <v/>
      </c>
      <c r="BG142" s="118" t="str">
        <f t="shared" si="244"/>
        <v/>
      </c>
      <c r="BH142" s="118" t="str">
        <f t="shared" si="245"/>
        <v/>
      </c>
      <c r="BI142" s="118" t="str">
        <f t="shared" si="246"/>
        <v/>
      </c>
      <c r="BJ142" s="118" t="str">
        <f t="shared" si="247"/>
        <v/>
      </c>
      <c r="BK142" s="118" t="str">
        <f t="shared" si="248"/>
        <v/>
      </c>
      <c r="BL142" s="118" t="str">
        <f t="shared" si="249"/>
        <v/>
      </c>
      <c r="BM142" s="118" t="str">
        <f t="shared" si="250"/>
        <v/>
      </c>
      <c r="BN142" s="118" t="str">
        <f t="shared" si="251"/>
        <v/>
      </c>
      <c r="BO142" s="118" t="str">
        <f t="shared" si="252"/>
        <v/>
      </c>
      <c r="BP142" s="118" t="str">
        <f t="shared" si="253"/>
        <v/>
      </c>
      <c r="BQ142" s="118" t="str">
        <f t="shared" si="254"/>
        <v/>
      </c>
      <c r="BR142" s="118" t="str">
        <f t="shared" si="255"/>
        <v/>
      </c>
      <c r="BS142" s="118" t="str">
        <f t="shared" si="256"/>
        <v/>
      </c>
      <c r="BT142" s="118" t="str">
        <f t="shared" si="257"/>
        <v/>
      </c>
      <c r="BU142" s="118" t="str">
        <f t="shared" si="258"/>
        <v/>
      </c>
      <c r="BV142" s="118" t="str">
        <f t="shared" si="259"/>
        <v/>
      </c>
      <c r="BW142" s="118" t="str">
        <f t="shared" si="260"/>
        <v/>
      </c>
      <c r="BX142" s="118" t="str">
        <f t="shared" si="261"/>
        <v/>
      </c>
      <c r="BY142" s="118" t="str">
        <f t="shared" si="262"/>
        <v/>
      </c>
      <c r="BZ142" s="118" t="str">
        <f t="shared" si="263"/>
        <v/>
      </c>
      <c r="CA142" s="118" t="str">
        <f t="shared" si="264"/>
        <v/>
      </c>
      <c r="CB142" s="118" t="str">
        <f t="shared" si="265"/>
        <v>Socorro Electric</v>
      </c>
      <c r="CC142" s="118" t="str">
        <f t="shared" si="266"/>
        <v/>
      </c>
      <c r="CD142" s="118" t="str">
        <f t="shared" si="267"/>
        <v/>
      </c>
      <c r="CE142" s="118" t="str">
        <f t="shared" si="268"/>
        <v/>
      </c>
      <c r="CF142" s="118" t="str">
        <f t="shared" si="269"/>
        <v/>
      </c>
      <c r="CG142" s="118" t="str">
        <f t="shared" si="270"/>
        <v/>
      </c>
      <c r="CH142" s="118" t="str">
        <f t="shared" si="271"/>
        <v/>
      </c>
      <c r="CI142" s="118" t="str">
        <f t="shared" si="272"/>
        <v/>
      </c>
      <c r="CJ142" s="118" t="str">
        <f t="shared" si="273"/>
        <v/>
      </c>
      <c r="CK142" s="118" t="str">
        <f t="shared" si="274"/>
        <v/>
      </c>
    </row>
    <row r="143" spans="1:89" s="48" customFormat="1" ht="13" customHeight="1" x14ac:dyDescent="0.75">
      <c r="A143" s="32"/>
      <c r="B143" s="32"/>
      <c r="C143" s="44" t="s">
        <v>105</v>
      </c>
      <c r="D143" s="1"/>
      <c r="E143" s="62" t="s">
        <v>146</v>
      </c>
      <c r="F143" s="62" t="s">
        <v>146</v>
      </c>
      <c r="G143" s="62" t="s">
        <v>146</v>
      </c>
      <c r="H143" s="62" t="s">
        <v>146</v>
      </c>
      <c r="I143" s="62" t="s">
        <v>146</v>
      </c>
      <c r="J143" s="62" t="s">
        <v>146</v>
      </c>
      <c r="K143" s="62" t="s">
        <v>146</v>
      </c>
      <c r="L143" s="62" t="s">
        <v>146</v>
      </c>
      <c r="M143" s="62" t="s">
        <v>146</v>
      </c>
      <c r="N143" s="62" t="s">
        <v>146</v>
      </c>
      <c r="O143" s="62" t="s">
        <v>146</v>
      </c>
      <c r="P143" s="62" t="s">
        <v>146</v>
      </c>
      <c r="Q143" s="62" t="s">
        <v>146</v>
      </c>
      <c r="R143" s="62" t="s">
        <v>146</v>
      </c>
      <c r="S143" s="62" t="s">
        <v>146</v>
      </c>
      <c r="T143" s="62" t="s">
        <v>146</v>
      </c>
      <c r="U143" s="62" t="s">
        <v>146</v>
      </c>
      <c r="V143" s="62" t="s">
        <v>146</v>
      </c>
      <c r="W143" s="62" t="s">
        <v>146</v>
      </c>
      <c r="X143" s="62" t="s">
        <v>146</v>
      </c>
      <c r="Y143" s="62" t="s">
        <v>146</v>
      </c>
      <c r="Z143" s="62" t="s">
        <v>146</v>
      </c>
      <c r="AA143" s="62" t="s">
        <v>146</v>
      </c>
      <c r="AB143" s="62" t="s">
        <v>146</v>
      </c>
      <c r="AC143" s="62" t="s">
        <v>146</v>
      </c>
      <c r="AD143" s="62" t="s">
        <v>146</v>
      </c>
      <c r="AE143" s="62" t="s">
        <v>146</v>
      </c>
      <c r="AF143" s="62" t="s">
        <v>146</v>
      </c>
      <c r="AG143" s="62" t="s">
        <v>146</v>
      </c>
      <c r="AH143" s="62" t="s">
        <v>146</v>
      </c>
      <c r="AI143" s="62" t="s">
        <v>146</v>
      </c>
      <c r="AJ143" s="62" t="s">
        <v>146</v>
      </c>
      <c r="AK143" s="62" t="s">
        <v>146</v>
      </c>
      <c r="AL143" s="62" t="s">
        <v>142</v>
      </c>
      <c r="AM143" s="62" t="s">
        <v>146</v>
      </c>
      <c r="AN143" s="62" t="s">
        <v>146</v>
      </c>
      <c r="AO143" s="62" t="s">
        <v>146</v>
      </c>
      <c r="AP143" s="62" t="s">
        <v>146</v>
      </c>
      <c r="AQ143" s="62" t="s">
        <v>146</v>
      </c>
      <c r="AR143" s="62" t="s">
        <v>146</v>
      </c>
      <c r="AS143" s="62" t="s">
        <v>146</v>
      </c>
      <c r="AT143" s="62" t="s">
        <v>146</v>
      </c>
      <c r="AV143" s="118" t="str">
        <f t="shared" si="233"/>
        <v/>
      </c>
      <c r="AW143" s="118" t="str">
        <f t="shared" si="234"/>
        <v/>
      </c>
      <c r="AX143" s="118" t="str">
        <f t="shared" si="235"/>
        <v/>
      </c>
      <c r="AY143" s="118" t="str">
        <f t="shared" si="236"/>
        <v/>
      </c>
      <c r="AZ143" s="118" t="str">
        <f t="shared" si="237"/>
        <v/>
      </c>
      <c r="BA143" s="118" t="str">
        <f t="shared" si="238"/>
        <v/>
      </c>
      <c r="BB143" s="118" t="str">
        <f t="shared" si="239"/>
        <v/>
      </c>
      <c r="BC143" s="118" t="str">
        <f t="shared" si="240"/>
        <v/>
      </c>
      <c r="BD143" s="118" t="str">
        <f t="shared" si="241"/>
        <v/>
      </c>
      <c r="BE143" s="118" t="str">
        <f t="shared" si="242"/>
        <v/>
      </c>
      <c r="BF143" s="118" t="str">
        <f t="shared" si="243"/>
        <v/>
      </c>
      <c r="BG143" s="118" t="str">
        <f t="shared" si="244"/>
        <v/>
      </c>
      <c r="BH143" s="118" t="str">
        <f t="shared" si="245"/>
        <v/>
      </c>
      <c r="BI143" s="118" t="str">
        <f t="shared" si="246"/>
        <v/>
      </c>
      <c r="BJ143" s="118" t="str">
        <f t="shared" si="247"/>
        <v/>
      </c>
      <c r="BK143" s="118" t="str">
        <f t="shared" si="248"/>
        <v/>
      </c>
      <c r="BL143" s="118" t="str">
        <f t="shared" si="249"/>
        <v/>
      </c>
      <c r="BM143" s="118" t="str">
        <f t="shared" si="250"/>
        <v/>
      </c>
      <c r="BN143" s="118" t="str">
        <f t="shared" si="251"/>
        <v/>
      </c>
      <c r="BO143" s="118" t="str">
        <f t="shared" si="252"/>
        <v/>
      </c>
      <c r="BP143" s="118" t="str">
        <f t="shared" si="253"/>
        <v/>
      </c>
      <c r="BQ143" s="118" t="str">
        <f t="shared" si="254"/>
        <v/>
      </c>
      <c r="BR143" s="118" t="str">
        <f t="shared" si="255"/>
        <v/>
      </c>
      <c r="BS143" s="118" t="str">
        <f t="shared" si="256"/>
        <v/>
      </c>
      <c r="BT143" s="118" t="str">
        <f t="shared" si="257"/>
        <v/>
      </c>
      <c r="BU143" s="118" t="str">
        <f t="shared" si="258"/>
        <v/>
      </c>
      <c r="BV143" s="118" t="str">
        <f t="shared" si="259"/>
        <v/>
      </c>
      <c r="BW143" s="118" t="str">
        <f t="shared" si="260"/>
        <v/>
      </c>
      <c r="BX143" s="118" t="str">
        <f t="shared" si="261"/>
        <v/>
      </c>
      <c r="BY143" s="118" t="str">
        <f t="shared" si="262"/>
        <v/>
      </c>
      <c r="BZ143" s="118" t="str">
        <f t="shared" si="263"/>
        <v/>
      </c>
      <c r="CA143" s="118" t="str">
        <f t="shared" si="264"/>
        <v/>
      </c>
      <c r="CB143" s="118" t="str">
        <f t="shared" si="265"/>
        <v/>
      </c>
      <c r="CC143" s="118" t="str">
        <f t="shared" si="266"/>
        <v>Southeast Colo Pwr Assn.</v>
      </c>
      <c r="CD143" s="118" t="str">
        <f t="shared" si="267"/>
        <v/>
      </c>
      <c r="CE143" s="118" t="str">
        <f t="shared" si="268"/>
        <v/>
      </c>
      <c r="CF143" s="118" t="str">
        <f t="shared" si="269"/>
        <v/>
      </c>
      <c r="CG143" s="118" t="str">
        <f t="shared" si="270"/>
        <v/>
      </c>
      <c r="CH143" s="118" t="str">
        <f t="shared" si="271"/>
        <v/>
      </c>
      <c r="CI143" s="118" t="str">
        <f t="shared" si="272"/>
        <v/>
      </c>
      <c r="CJ143" s="118" t="str">
        <f t="shared" si="273"/>
        <v/>
      </c>
      <c r="CK143" s="118" t="str">
        <f t="shared" si="274"/>
        <v/>
      </c>
    </row>
    <row r="144" spans="1:89" s="48" customFormat="1" ht="13" customHeight="1" x14ac:dyDescent="0.75">
      <c r="A144" s="32"/>
      <c r="B144" s="32"/>
      <c r="C144" s="44" t="s">
        <v>86</v>
      </c>
      <c r="D144" s="1"/>
      <c r="E144" s="62" t="s">
        <v>146</v>
      </c>
      <c r="F144" s="62" t="s">
        <v>146</v>
      </c>
      <c r="G144" s="62" t="s">
        <v>146</v>
      </c>
      <c r="H144" s="62" t="s">
        <v>146</v>
      </c>
      <c r="I144" s="62" t="s">
        <v>146</v>
      </c>
      <c r="J144" s="62" t="s">
        <v>146</v>
      </c>
      <c r="K144" s="62" t="s">
        <v>146</v>
      </c>
      <c r="L144" s="62" t="s">
        <v>146</v>
      </c>
      <c r="M144" s="62" t="s">
        <v>146</v>
      </c>
      <c r="N144" s="62" t="s">
        <v>146</v>
      </c>
      <c r="O144" s="62" t="s">
        <v>146</v>
      </c>
      <c r="P144" s="62" t="s">
        <v>146</v>
      </c>
      <c r="Q144" s="62" t="s">
        <v>146</v>
      </c>
      <c r="R144" s="62" t="s">
        <v>146</v>
      </c>
      <c r="S144" s="62" t="s">
        <v>146</v>
      </c>
      <c r="T144" s="62" t="s">
        <v>146</v>
      </c>
      <c r="U144" s="62" t="s">
        <v>146</v>
      </c>
      <c r="V144" s="62" t="s">
        <v>146</v>
      </c>
      <c r="W144" s="62" t="s">
        <v>146</v>
      </c>
      <c r="X144" s="62" t="s">
        <v>146</v>
      </c>
      <c r="Y144" s="62" t="s">
        <v>146</v>
      </c>
      <c r="Z144" s="62" t="s">
        <v>146</v>
      </c>
      <c r="AA144" s="62" t="s">
        <v>146</v>
      </c>
      <c r="AB144" s="62" t="s">
        <v>146</v>
      </c>
      <c r="AC144" s="62" t="s">
        <v>146</v>
      </c>
      <c r="AD144" s="62" t="s">
        <v>146</v>
      </c>
      <c r="AE144" s="62" t="s">
        <v>146</v>
      </c>
      <c r="AF144" s="62" t="s">
        <v>146</v>
      </c>
      <c r="AG144" s="62" t="s">
        <v>146</v>
      </c>
      <c r="AH144" s="62" t="s">
        <v>146</v>
      </c>
      <c r="AI144" s="62" t="s">
        <v>146</v>
      </c>
      <c r="AJ144" s="62" t="s">
        <v>146</v>
      </c>
      <c r="AK144" s="62" t="s">
        <v>146</v>
      </c>
      <c r="AL144" s="62" t="s">
        <v>146</v>
      </c>
      <c r="AM144" s="62" t="s">
        <v>142</v>
      </c>
      <c r="AN144" s="62" t="s">
        <v>146</v>
      </c>
      <c r="AO144" s="62" t="s">
        <v>146</v>
      </c>
      <c r="AP144" s="62" t="s">
        <v>146</v>
      </c>
      <c r="AQ144" s="62" t="s">
        <v>146</v>
      </c>
      <c r="AR144" s="62" t="s">
        <v>146</v>
      </c>
      <c r="AS144" s="62" t="s">
        <v>146</v>
      </c>
      <c r="AT144" s="62" t="s">
        <v>146</v>
      </c>
      <c r="AV144" s="118" t="str">
        <f t="shared" si="233"/>
        <v/>
      </c>
      <c r="AW144" s="118" t="str">
        <f t="shared" si="234"/>
        <v/>
      </c>
      <c r="AX144" s="118" t="str">
        <f t="shared" si="235"/>
        <v/>
      </c>
      <c r="AY144" s="118" t="str">
        <f t="shared" si="236"/>
        <v/>
      </c>
      <c r="AZ144" s="118" t="str">
        <f t="shared" si="237"/>
        <v/>
      </c>
      <c r="BA144" s="118" t="str">
        <f t="shared" si="238"/>
        <v/>
      </c>
      <c r="BB144" s="118" t="str">
        <f t="shared" si="239"/>
        <v/>
      </c>
      <c r="BC144" s="118" t="str">
        <f t="shared" si="240"/>
        <v/>
      </c>
      <c r="BD144" s="118" t="str">
        <f t="shared" si="241"/>
        <v/>
      </c>
      <c r="BE144" s="118" t="str">
        <f t="shared" si="242"/>
        <v/>
      </c>
      <c r="BF144" s="118" t="str">
        <f t="shared" si="243"/>
        <v/>
      </c>
      <c r="BG144" s="118" t="str">
        <f t="shared" si="244"/>
        <v/>
      </c>
      <c r="BH144" s="118" t="str">
        <f t="shared" si="245"/>
        <v/>
      </c>
      <c r="BI144" s="118" t="str">
        <f t="shared" si="246"/>
        <v/>
      </c>
      <c r="BJ144" s="118" t="str">
        <f t="shared" si="247"/>
        <v/>
      </c>
      <c r="BK144" s="118" t="str">
        <f t="shared" si="248"/>
        <v/>
      </c>
      <c r="BL144" s="118" t="str">
        <f t="shared" si="249"/>
        <v/>
      </c>
      <c r="BM144" s="118" t="str">
        <f t="shared" si="250"/>
        <v/>
      </c>
      <c r="BN144" s="118" t="str">
        <f t="shared" si="251"/>
        <v/>
      </c>
      <c r="BO144" s="118" t="str">
        <f t="shared" si="252"/>
        <v/>
      </c>
      <c r="BP144" s="118" t="str">
        <f t="shared" si="253"/>
        <v/>
      </c>
      <c r="BQ144" s="118" t="str">
        <f t="shared" si="254"/>
        <v/>
      </c>
      <c r="BR144" s="118" t="str">
        <f t="shared" si="255"/>
        <v/>
      </c>
      <c r="BS144" s="118" t="str">
        <f t="shared" si="256"/>
        <v/>
      </c>
      <c r="BT144" s="118" t="str">
        <f t="shared" si="257"/>
        <v/>
      </c>
      <c r="BU144" s="118" t="str">
        <f t="shared" si="258"/>
        <v/>
      </c>
      <c r="BV144" s="118" t="str">
        <f t="shared" si="259"/>
        <v/>
      </c>
      <c r="BW144" s="118" t="str">
        <f t="shared" si="260"/>
        <v/>
      </c>
      <c r="BX144" s="118" t="str">
        <f t="shared" si="261"/>
        <v/>
      </c>
      <c r="BY144" s="118" t="str">
        <f t="shared" si="262"/>
        <v/>
      </c>
      <c r="BZ144" s="118" t="str">
        <f t="shared" si="263"/>
        <v/>
      </c>
      <c r="CA144" s="118" t="str">
        <f t="shared" si="264"/>
        <v/>
      </c>
      <c r="CB144" s="118" t="str">
        <f t="shared" si="265"/>
        <v/>
      </c>
      <c r="CC144" s="118" t="str">
        <f t="shared" si="266"/>
        <v/>
      </c>
      <c r="CD144" s="118" t="str">
        <f t="shared" si="267"/>
        <v>Southwestern Electric</v>
      </c>
      <c r="CE144" s="118" t="str">
        <f t="shared" si="268"/>
        <v/>
      </c>
      <c r="CF144" s="118" t="str">
        <f t="shared" si="269"/>
        <v/>
      </c>
      <c r="CG144" s="118" t="str">
        <f t="shared" si="270"/>
        <v/>
      </c>
      <c r="CH144" s="118" t="str">
        <f t="shared" si="271"/>
        <v/>
      </c>
      <c r="CI144" s="118" t="str">
        <f t="shared" si="272"/>
        <v/>
      </c>
      <c r="CJ144" s="118" t="str">
        <f t="shared" si="273"/>
        <v/>
      </c>
      <c r="CK144" s="118" t="str">
        <f t="shared" si="274"/>
        <v/>
      </c>
    </row>
    <row r="145" spans="1:89" s="48" customFormat="1" ht="13" customHeight="1" x14ac:dyDescent="0.75">
      <c r="A145" s="32"/>
      <c r="B145" s="32"/>
      <c r="C145" s="44" t="s">
        <v>87</v>
      </c>
      <c r="D145" s="1"/>
      <c r="E145" s="62" t="s">
        <v>146</v>
      </c>
      <c r="F145" s="62" t="s">
        <v>146</v>
      </c>
      <c r="G145" s="62" t="s">
        <v>146</v>
      </c>
      <c r="H145" s="62" t="s">
        <v>146</v>
      </c>
      <c r="I145" s="62" t="s">
        <v>146</v>
      </c>
      <c r="J145" s="62" t="s">
        <v>146</v>
      </c>
      <c r="K145" s="62" t="s">
        <v>146</v>
      </c>
      <c r="L145" s="62" t="s">
        <v>146</v>
      </c>
      <c r="M145" s="62" t="s">
        <v>146</v>
      </c>
      <c r="N145" s="62" t="s">
        <v>146</v>
      </c>
      <c r="O145" s="62" t="s">
        <v>146</v>
      </c>
      <c r="P145" s="62" t="s">
        <v>146</v>
      </c>
      <c r="Q145" s="62" t="s">
        <v>146</v>
      </c>
      <c r="R145" s="62" t="s">
        <v>146</v>
      </c>
      <c r="S145" s="62" t="s">
        <v>146</v>
      </c>
      <c r="T145" s="62" t="s">
        <v>146</v>
      </c>
      <c r="U145" s="62" t="s">
        <v>146</v>
      </c>
      <c r="V145" s="62" t="s">
        <v>146</v>
      </c>
      <c r="W145" s="62" t="s">
        <v>146</v>
      </c>
      <c r="X145" s="62" t="s">
        <v>146</v>
      </c>
      <c r="Y145" s="62" t="s">
        <v>146</v>
      </c>
      <c r="Z145" s="62" t="s">
        <v>146</v>
      </c>
      <c r="AA145" s="62" t="s">
        <v>146</v>
      </c>
      <c r="AB145" s="62" t="s">
        <v>146</v>
      </c>
      <c r="AC145" s="62" t="s">
        <v>146</v>
      </c>
      <c r="AD145" s="62" t="s">
        <v>146</v>
      </c>
      <c r="AE145" s="62" t="s">
        <v>146</v>
      </c>
      <c r="AF145" s="62" t="s">
        <v>146</v>
      </c>
      <c r="AG145" s="62" t="s">
        <v>146</v>
      </c>
      <c r="AH145" s="62" t="s">
        <v>146</v>
      </c>
      <c r="AI145" s="62" t="s">
        <v>146</v>
      </c>
      <c r="AJ145" s="62" t="s">
        <v>146</v>
      </c>
      <c r="AK145" s="62" t="s">
        <v>146</v>
      </c>
      <c r="AL145" s="62" t="s">
        <v>146</v>
      </c>
      <c r="AM145" s="62" t="s">
        <v>146</v>
      </c>
      <c r="AN145" s="62" t="s">
        <v>142</v>
      </c>
      <c r="AO145" s="62" t="s">
        <v>146</v>
      </c>
      <c r="AP145" s="62" t="s">
        <v>146</v>
      </c>
      <c r="AQ145" s="62" t="s">
        <v>146</v>
      </c>
      <c r="AR145" s="62" t="s">
        <v>146</v>
      </c>
      <c r="AS145" s="62" t="s">
        <v>146</v>
      </c>
      <c r="AT145" s="62" t="s">
        <v>146</v>
      </c>
      <c r="AV145" s="118" t="str">
        <f t="shared" si="233"/>
        <v/>
      </c>
      <c r="AW145" s="118" t="str">
        <f t="shared" si="234"/>
        <v/>
      </c>
      <c r="AX145" s="118" t="str">
        <f t="shared" si="235"/>
        <v/>
      </c>
      <c r="AY145" s="118" t="str">
        <f t="shared" si="236"/>
        <v/>
      </c>
      <c r="AZ145" s="118" t="str">
        <f t="shared" si="237"/>
        <v/>
      </c>
      <c r="BA145" s="118" t="str">
        <f t="shared" si="238"/>
        <v/>
      </c>
      <c r="BB145" s="118" t="str">
        <f t="shared" si="239"/>
        <v/>
      </c>
      <c r="BC145" s="118" t="str">
        <f t="shared" si="240"/>
        <v/>
      </c>
      <c r="BD145" s="118" t="str">
        <f t="shared" si="241"/>
        <v/>
      </c>
      <c r="BE145" s="118" t="str">
        <f t="shared" si="242"/>
        <v/>
      </c>
      <c r="BF145" s="118" t="str">
        <f t="shared" si="243"/>
        <v/>
      </c>
      <c r="BG145" s="118" t="str">
        <f t="shared" si="244"/>
        <v/>
      </c>
      <c r="BH145" s="118" t="str">
        <f t="shared" si="245"/>
        <v/>
      </c>
      <c r="BI145" s="118" t="str">
        <f t="shared" si="246"/>
        <v/>
      </c>
      <c r="BJ145" s="118" t="str">
        <f t="shared" si="247"/>
        <v/>
      </c>
      <c r="BK145" s="118" t="str">
        <f t="shared" si="248"/>
        <v/>
      </c>
      <c r="BL145" s="118" t="str">
        <f t="shared" si="249"/>
        <v/>
      </c>
      <c r="BM145" s="118" t="str">
        <f t="shared" si="250"/>
        <v/>
      </c>
      <c r="BN145" s="118" t="str">
        <f t="shared" si="251"/>
        <v/>
      </c>
      <c r="BO145" s="118" t="str">
        <f t="shared" si="252"/>
        <v/>
      </c>
      <c r="BP145" s="118" t="str">
        <f t="shared" si="253"/>
        <v/>
      </c>
      <c r="BQ145" s="118" t="str">
        <f t="shared" si="254"/>
        <v/>
      </c>
      <c r="BR145" s="118" t="str">
        <f t="shared" si="255"/>
        <v/>
      </c>
      <c r="BS145" s="118" t="str">
        <f t="shared" si="256"/>
        <v/>
      </c>
      <c r="BT145" s="118" t="str">
        <f t="shared" si="257"/>
        <v/>
      </c>
      <c r="BU145" s="118" t="str">
        <f t="shared" si="258"/>
        <v/>
      </c>
      <c r="BV145" s="118" t="str">
        <f t="shared" si="259"/>
        <v/>
      </c>
      <c r="BW145" s="118" t="str">
        <f t="shared" si="260"/>
        <v/>
      </c>
      <c r="BX145" s="118" t="str">
        <f t="shared" si="261"/>
        <v/>
      </c>
      <c r="BY145" s="118" t="str">
        <f t="shared" si="262"/>
        <v/>
      </c>
      <c r="BZ145" s="118" t="str">
        <f t="shared" si="263"/>
        <v/>
      </c>
      <c r="CA145" s="118" t="str">
        <f t="shared" si="264"/>
        <v/>
      </c>
      <c r="CB145" s="118" t="str">
        <f t="shared" si="265"/>
        <v/>
      </c>
      <c r="CC145" s="118" t="str">
        <f t="shared" si="266"/>
        <v/>
      </c>
      <c r="CD145" s="118" t="str">
        <f t="shared" si="267"/>
        <v/>
      </c>
      <c r="CE145" s="118" t="str">
        <f t="shared" si="268"/>
        <v>Springer Electric</v>
      </c>
      <c r="CF145" s="118" t="str">
        <f t="shared" si="269"/>
        <v/>
      </c>
      <c r="CG145" s="118" t="str">
        <f t="shared" si="270"/>
        <v/>
      </c>
      <c r="CH145" s="118" t="str">
        <f t="shared" si="271"/>
        <v/>
      </c>
      <c r="CI145" s="118" t="str">
        <f t="shared" si="272"/>
        <v/>
      </c>
      <c r="CJ145" s="118" t="str">
        <f t="shared" si="273"/>
        <v/>
      </c>
      <c r="CK145" s="118" t="str">
        <f t="shared" si="274"/>
        <v/>
      </c>
    </row>
    <row r="146" spans="1:89" s="48" customFormat="1" ht="13" customHeight="1" x14ac:dyDescent="0.75">
      <c r="A146" s="32"/>
      <c r="B146" s="32"/>
      <c r="C146" s="44" t="s">
        <v>106</v>
      </c>
      <c r="D146" s="1"/>
      <c r="E146" s="62" t="s">
        <v>146</v>
      </c>
      <c r="F146" s="62" t="s">
        <v>146</v>
      </c>
      <c r="G146" s="62" t="s">
        <v>146</v>
      </c>
      <c r="H146" s="62" t="s">
        <v>146</v>
      </c>
      <c r="I146" s="62" t="s">
        <v>146</v>
      </c>
      <c r="J146" s="62" t="s">
        <v>146</v>
      </c>
      <c r="K146" s="62" t="s">
        <v>146</v>
      </c>
      <c r="L146" s="62" t="s">
        <v>146</v>
      </c>
      <c r="M146" s="62" t="s">
        <v>146</v>
      </c>
      <c r="N146" s="62" t="s">
        <v>146</v>
      </c>
      <c r="O146" s="62" t="s">
        <v>146</v>
      </c>
      <c r="P146" s="62" t="s">
        <v>146</v>
      </c>
      <c r="Q146" s="62" t="s">
        <v>146</v>
      </c>
      <c r="R146" s="62" t="s">
        <v>146</v>
      </c>
      <c r="S146" s="62" t="s">
        <v>146</v>
      </c>
      <c r="T146" s="62" t="s">
        <v>146</v>
      </c>
      <c r="U146" s="62" t="s">
        <v>146</v>
      </c>
      <c r="V146" s="62" t="s">
        <v>146</v>
      </c>
      <c r="W146" s="62" t="s">
        <v>146</v>
      </c>
      <c r="X146" s="62" t="s">
        <v>146</v>
      </c>
      <c r="Y146" s="62" t="s">
        <v>146</v>
      </c>
      <c r="Z146" s="62" t="s">
        <v>146</v>
      </c>
      <c r="AA146" s="62" t="s">
        <v>146</v>
      </c>
      <c r="AB146" s="62" t="s">
        <v>146</v>
      </c>
      <c r="AC146" s="62" t="s">
        <v>146</v>
      </c>
      <c r="AD146" s="62" t="s">
        <v>146</v>
      </c>
      <c r="AE146" s="62" t="s">
        <v>146</v>
      </c>
      <c r="AF146" s="62" t="s">
        <v>146</v>
      </c>
      <c r="AG146" s="62" t="s">
        <v>146</v>
      </c>
      <c r="AH146" s="62" t="s">
        <v>146</v>
      </c>
      <c r="AI146" s="62" t="s">
        <v>146</v>
      </c>
      <c r="AJ146" s="62" t="s">
        <v>146</v>
      </c>
      <c r="AK146" s="62" t="s">
        <v>146</v>
      </c>
      <c r="AL146" s="62" t="s">
        <v>146</v>
      </c>
      <c r="AM146" s="62" t="s">
        <v>146</v>
      </c>
      <c r="AN146" s="62" t="s">
        <v>146</v>
      </c>
      <c r="AO146" s="62" t="s">
        <v>142</v>
      </c>
      <c r="AP146" s="62" t="s">
        <v>146</v>
      </c>
      <c r="AQ146" s="62" t="s">
        <v>146</v>
      </c>
      <c r="AR146" s="62" t="s">
        <v>146</v>
      </c>
      <c r="AS146" s="62" t="s">
        <v>146</v>
      </c>
      <c r="AT146" s="62" t="s">
        <v>146</v>
      </c>
      <c r="AV146" s="118" t="str">
        <f t="shared" si="233"/>
        <v/>
      </c>
      <c r="AW146" s="118" t="str">
        <f t="shared" si="234"/>
        <v/>
      </c>
      <c r="AX146" s="118" t="str">
        <f t="shared" si="235"/>
        <v/>
      </c>
      <c r="AY146" s="118" t="str">
        <f t="shared" si="236"/>
        <v/>
      </c>
      <c r="AZ146" s="118" t="str">
        <f t="shared" si="237"/>
        <v/>
      </c>
      <c r="BA146" s="118" t="str">
        <f t="shared" si="238"/>
        <v/>
      </c>
      <c r="BB146" s="118" t="str">
        <f t="shared" si="239"/>
        <v/>
      </c>
      <c r="BC146" s="118" t="str">
        <f t="shared" si="240"/>
        <v/>
      </c>
      <c r="BD146" s="118" t="str">
        <f t="shared" si="241"/>
        <v/>
      </c>
      <c r="BE146" s="118" t="str">
        <f t="shared" si="242"/>
        <v/>
      </c>
      <c r="BF146" s="118" t="str">
        <f t="shared" si="243"/>
        <v/>
      </c>
      <c r="BG146" s="118" t="str">
        <f t="shared" si="244"/>
        <v/>
      </c>
      <c r="BH146" s="118" t="str">
        <f t="shared" si="245"/>
        <v/>
      </c>
      <c r="BI146" s="118" t="str">
        <f t="shared" si="246"/>
        <v/>
      </c>
      <c r="BJ146" s="118" t="str">
        <f t="shared" si="247"/>
        <v/>
      </c>
      <c r="BK146" s="118" t="str">
        <f t="shared" si="248"/>
        <v/>
      </c>
      <c r="BL146" s="118" t="str">
        <f t="shared" si="249"/>
        <v/>
      </c>
      <c r="BM146" s="118" t="str">
        <f t="shared" si="250"/>
        <v/>
      </c>
      <c r="BN146" s="118" t="str">
        <f t="shared" si="251"/>
        <v/>
      </c>
      <c r="BO146" s="118" t="str">
        <f t="shared" si="252"/>
        <v/>
      </c>
      <c r="BP146" s="118" t="str">
        <f t="shared" si="253"/>
        <v/>
      </c>
      <c r="BQ146" s="118" t="str">
        <f t="shared" si="254"/>
        <v/>
      </c>
      <c r="BR146" s="118" t="str">
        <f t="shared" si="255"/>
        <v/>
      </c>
      <c r="BS146" s="118" t="str">
        <f t="shared" si="256"/>
        <v/>
      </c>
      <c r="BT146" s="118" t="str">
        <f t="shared" si="257"/>
        <v/>
      </c>
      <c r="BU146" s="118" t="str">
        <f t="shared" si="258"/>
        <v/>
      </c>
      <c r="BV146" s="118" t="str">
        <f t="shared" si="259"/>
        <v/>
      </c>
      <c r="BW146" s="118" t="str">
        <f t="shared" si="260"/>
        <v/>
      </c>
      <c r="BX146" s="118" t="str">
        <f t="shared" si="261"/>
        <v/>
      </c>
      <c r="BY146" s="118" t="str">
        <f t="shared" si="262"/>
        <v/>
      </c>
      <c r="BZ146" s="118" t="str">
        <f t="shared" si="263"/>
        <v/>
      </c>
      <c r="CA146" s="118" t="str">
        <f t="shared" si="264"/>
        <v/>
      </c>
      <c r="CB146" s="118" t="str">
        <f t="shared" si="265"/>
        <v/>
      </c>
      <c r="CC146" s="118" t="str">
        <f t="shared" si="266"/>
        <v/>
      </c>
      <c r="CD146" s="118" t="str">
        <f t="shared" si="267"/>
        <v/>
      </c>
      <c r="CE146" s="118" t="str">
        <f t="shared" si="268"/>
        <v/>
      </c>
      <c r="CF146" s="118" t="str">
        <f t="shared" si="269"/>
        <v>United Power Inc.</v>
      </c>
      <c r="CG146" s="118" t="str">
        <f t="shared" si="270"/>
        <v/>
      </c>
      <c r="CH146" s="118" t="str">
        <f t="shared" si="271"/>
        <v/>
      </c>
      <c r="CI146" s="118" t="str">
        <f t="shared" si="272"/>
        <v/>
      </c>
      <c r="CJ146" s="118" t="str">
        <f t="shared" si="273"/>
        <v/>
      </c>
      <c r="CK146" s="118" t="str">
        <f t="shared" si="274"/>
        <v/>
      </c>
    </row>
    <row r="147" spans="1:89" s="48" customFormat="1" ht="13" customHeight="1" x14ac:dyDescent="0.75">
      <c r="A147" s="32"/>
      <c r="B147" s="32"/>
      <c r="C147" s="44" t="s">
        <v>88</v>
      </c>
      <c r="D147" s="1"/>
      <c r="E147" s="62" t="s">
        <v>146</v>
      </c>
      <c r="F147" s="62" t="s">
        <v>146</v>
      </c>
      <c r="G147" s="62" t="s">
        <v>146</v>
      </c>
      <c r="H147" s="62" t="s">
        <v>146</v>
      </c>
      <c r="I147" s="62" t="s">
        <v>146</v>
      </c>
      <c r="J147" s="62" t="s">
        <v>146</v>
      </c>
      <c r="K147" s="62" t="s">
        <v>146</v>
      </c>
      <c r="L147" s="62" t="s">
        <v>146</v>
      </c>
      <c r="M147" s="62" t="s">
        <v>146</v>
      </c>
      <c r="N147" s="62" t="s">
        <v>146</v>
      </c>
      <c r="O147" s="62" t="s">
        <v>146</v>
      </c>
      <c r="P147" s="62" t="s">
        <v>146</v>
      </c>
      <c r="Q147" s="62" t="s">
        <v>146</v>
      </c>
      <c r="R147" s="62" t="s">
        <v>146</v>
      </c>
      <c r="S147" s="62" t="s">
        <v>146</v>
      </c>
      <c r="T147" s="62" t="s">
        <v>146</v>
      </c>
      <c r="U147" s="62" t="s">
        <v>146</v>
      </c>
      <c r="V147" s="62" t="s">
        <v>146</v>
      </c>
      <c r="W147" s="62" t="s">
        <v>146</v>
      </c>
      <c r="X147" s="62" t="s">
        <v>146</v>
      </c>
      <c r="Y147" s="62" t="s">
        <v>146</v>
      </c>
      <c r="Z147" s="62" t="s">
        <v>146</v>
      </c>
      <c r="AA147" s="62" t="s">
        <v>146</v>
      </c>
      <c r="AB147" s="62" t="s">
        <v>146</v>
      </c>
      <c r="AC147" s="62" t="s">
        <v>146</v>
      </c>
      <c r="AD147" s="62" t="s">
        <v>146</v>
      </c>
      <c r="AE147" s="62" t="s">
        <v>146</v>
      </c>
      <c r="AF147" s="62" t="s">
        <v>146</v>
      </c>
      <c r="AG147" s="62" t="s">
        <v>146</v>
      </c>
      <c r="AH147" s="62" t="s">
        <v>146</v>
      </c>
      <c r="AI147" s="62" t="s">
        <v>146</v>
      </c>
      <c r="AJ147" s="62" t="s">
        <v>146</v>
      </c>
      <c r="AK147" s="62" t="s">
        <v>146</v>
      </c>
      <c r="AL147" s="62" t="s">
        <v>146</v>
      </c>
      <c r="AM147" s="62" t="s">
        <v>146</v>
      </c>
      <c r="AN147" s="62" t="s">
        <v>146</v>
      </c>
      <c r="AO147" s="62" t="s">
        <v>146</v>
      </c>
      <c r="AP147" s="62" t="s">
        <v>142</v>
      </c>
      <c r="AQ147" s="62" t="s">
        <v>146</v>
      </c>
      <c r="AR147" s="62" t="s">
        <v>146</v>
      </c>
      <c r="AS147" s="62" t="s">
        <v>146</v>
      </c>
      <c r="AT147" s="62" t="s">
        <v>146</v>
      </c>
      <c r="AV147" s="118" t="str">
        <f t="shared" si="233"/>
        <v/>
      </c>
      <c r="AW147" s="118" t="str">
        <f t="shared" si="234"/>
        <v/>
      </c>
      <c r="AX147" s="118" t="str">
        <f t="shared" si="235"/>
        <v/>
      </c>
      <c r="AY147" s="118" t="str">
        <f t="shared" si="236"/>
        <v/>
      </c>
      <c r="AZ147" s="118" t="str">
        <f t="shared" si="237"/>
        <v/>
      </c>
      <c r="BA147" s="118" t="str">
        <f t="shared" si="238"/>
        <v/>
      </c>
      <c r="BB147" s="118" t="str">
        <f t="shared" si="239"/>
        <v/>
      </c>
      <c r="BC147" s="118" t="str">
        <f t="shared" si="240"/>
        <v/>
      </c>
      <c r="BD147" s="118" t="str">
        <f t="shared" si="241"/>
        <v/>
      </c>
      <c r="BE147" s="118" t="str">
        <f t="shared" si="242"/>
        <v/>
      </c>
      <c r="BF147" s="118" t="str">
        <f t="shared" si="243"/>
        <v/>
      </c>
      <c r="BG147" s="118" t="str">
        <f t="shared" si="244"/>
        <v/>
      </c>
      <c r="BH147" s="118" t="str">
        <f t="shared" si="245"/>
        <v/>
      </c>
      <c r="BI147" s="118" t="str">
        <f t="shared" si="246"/>
        <v/>
      </c>
      <c r="BJ147" s="118" t="str">
        <f t="shared" si="247"/>
        <v/>
      </c>
      <c r="BK147" s="118" t="str">
        <f t="shared" si="248"/>
        <v/>
      </c>
      <c r="BL147" s="118" t="str">
        <f t="shared" si="249"/>
        <v/>
      </c>
      <c r="BM147" s="118" t="str">
        <f t="shared" si="250"/>
        <v/>
      </c>
      <c r="BN147" s="118" t="str">
        <f t="shared" si="251"/>
        <v/>
      </c>
      <c r="BO147" s="118" t="str">
        <f t="shared" si="252"/>
        <v/>
      </c>
      <c r="BP147" s="118" t="str">
        <f t="shared" si="253"/>
        <v/>
      </c>
      <c r="BQ147" s="118" t="str">
        <f t="shared" si="254"/>
        <v/>
      </c>
      <c r="BR147" s="118" t="str">
        <f t="shared" si="255"/>
        <v/>
      </c>
      <c r="BS147" s="118" t="str">
        <f t="shared" si="256"/>
        <v/>
      </c>
      <c r="BT147" s="118" t="str">
        <f t="shared" si="257"/>
        <v/>
      </c>
      <c r="BU147" s="118" t="str">
        <f t="shared" si="258"/>
        <v/>
      </c>
      <c r="BV147" s="118" t="str">
        <f t="shared" si="259"/>
        <v/>
      </c>
      <c r="BW147" s="118" t="str">
        <f t="shared" si="260"/>
        <v/>
      </c>
      <c r="BX147" s="118" t="str">
        <f t="shared" si="261"/>
        <v/>
      </c>
      <c r="BY147" s="118" t="str">
        <f t="shared" si="262"/>
        <v/>
      </c>
      <c r="BZ147" s="118" t="str">
        <f t="shared" si="263"/>
        <v/>
      </c>
      <c r="CA147" s="118" t="str">
        <f t="shared" si="264"/>
        <v/>
      </c>
      <c r="CB147" s="118" t="str">
        <f t="shared" si="265"/>
        <v/>
      </c>
      <c r="CC147" s="118" t="str">
        <f t="shared" si="266"/>
        <v/>
      </c>
      <c r="CD147" s="118" t="str">
        <f t="shared" si="267"/>
        <v/>
      </c>
      <c r="CE147" s="118" t="str">
        <f t="shared" si="268"/>
        <v/>
      </c>
      <c r="CF147" s="118" t="str">
        <f t="shared" si="269"/>
        <v/>
      </c>
      <c r="CG147" s="118" t="str">
        <f t="shared" si="270"/>
        <v>Wheat Belt PPD</v>
      </c>
      <c r="CH147" s="118" t="str">
        <f t="shared" si="271"/>
        <v/>
      </c>
      <c r="CI147" s="118" t="str">
        <f t="shared" si="272"/>
        <v/>
      </c>
      <c r="CJ147" s="118" t="str">
        <f t="shared" si="273"/>
        <v/>
      </c>
      <c r="CK147" s="118" t="str">
        <f t="shared" si="274"/>
        <v/>
      </c>
    </row>
    <row r="148" spans="1:89" s="48" customFormat="1" ht="13" customHeight="1" x14ac:dyDescent="0.75">
      <c r="A148" s="32"/>
      <c r="B148" s="32"/>
      <c r="C148" s="44" t="s">
        <v>89</v>
      </c>
      <c r="D148" s="1"/>
      <c r="E148" s="62" t="s">
        <v>146</v>
      </c>
      <c r="F148" s="62" t="s">
        <v>146</v>
      </c>
      <c r="G148" s="62" t="s">
        <v>146</v>
      </c>
      <c r="H148" s="62" t="s">
        <v>146</v>
      </c>
      <c r="I148" s="62" t="s">
        <v>146</v>
      </c>
      <c r="J148" s="62" t="s">
        <v>146</v>
      </c>
      <c r="K148" s="62" t="s">
        <v>146</v>
      </c>
      <c r="L148" s="62" t="s">
        <v>146</v>
      </c>
      <c r="M148" s="62" t="s">
        <v>146</v>
      </c>
      <c r="N148" s="62" t="s">
        <v>146</v>
      </c>
      <c r="O148" s="62" t="s">
        <v>146</v>
      </c>
      <c r="P148" s="62" t="s">
        <v>146</v>
      </c>
      <c r="Q148" s="62" t="s">
        <v>146</v>
      </c>
      <c r="R148" s="62" t="s">
        <v>146</v>
      </c>
      <c r="S148" s="62" t="s">
        <v>146</v>
      </c>
      <c r="T148" s="62" t="s">
        <v>146</v>
      </c>
      <c r="U148" s="62" t="s">
        <v>146</v>
      </c>
      <c r="V148" s="62" t="s">
        <v>146</v>
      </c>
      <c r="W148" s="62" t="s">
        <v>146</v>
      </c>
      <c r="X148" s="62" t="s">
        <v>146</v>
      </c>
      <c r="Y148" s="62" t="s">
        <v>146</v>
      </c>
      <c r="Z148" s="62" t="s">
        <v>146</v>
      </c>
      <c r="AA148" s="62" t="s">
        <v>146</v>
      </c>
      <c r="AB148" s="62" t="s">
        <v>146</v>
      </c>
      <c r="AC148" s="62" t="s">
        <v>146</v>
      </c>
      <c r="AD148" s="62" t="s">
        <v>146</v>
      </c>
      <c r="AE148" s="62" t="s">
        <v>146</v>
      </c>
      <c r="AF148" s="62" t="s">
        <v>146</v>
      </c>
      <c r="AG148" s="62" t="s">
        <v>146</v>
      </c>
      <c r="AH148" s="62" t="s">
        <v>146</v>
      </c>
      <c r="AI148" s="62" t="s">
        <v>146</v>
      </c>
      <c r="AJ148" s="62" t="s">
        <v>146</v>
      </c>
      <c r="AK148" s="62" t="s">
        <v>146</v>
      </c>
      <c r="AL148" s="62" t="s">
        <v>146</v>
      </c>
      <c r="AM148" s="62" t="s">
        <v>146</v>
      </c>
      <c r="AN148" s="62" t="s">
        <v>146</v>
      </c>
      <c r="AO148" s="62" t="s">
        <v>146</v>
      </c>
      <c r="AP148" s="62" t="s">
        <v>146</v>
      </c>
      <c r="AQ148" s="62" t="s">
        <v>142</v>
      </c>
      <c r="AR148" s="62" t="s">
        <v>146</v>
      </c>
      <c r="AS148" s="62" t="s">
        <v>146</v>
      </c>
      <c r="AT148" s="62" t="s">
        <v>146</v>
      </c>
      <c r="AV148" s="118" t="str">
        <f t="shared" si="233"/>
        <v/>
      </c>
      <c r="AW148" s="118" t="str">
        <f t="shared" si="234"/>
        <v/>
      </c>
      <c r="AX148" s="118" t="str">
        <f t="shared" si="235"/>
        <v/>
      </c>
      <c r="AY148" s="118" t="str">
        <f t="shared" si="236"/>
        <v/>
      </c>
      <c r="AZ148" s="118" t="str">
        <f t="shared" si="237"/>
        <v/>
      </c>
      <c r="BA148" s="118" t="str">
        <f t="shared" si="238"/>
        <v/>
      </c>
      <c r="BB148" s="118" t="str">
        <f t="shared" si="239"/>
        <v/>
      </c>
      <c r="BC148" s="118" t="str">
        <f t="shared" si="240"/>
        <v/>
      </c>
      <c r="BD148" s="118" t="str">
        <f t="shared" si="241"/>
        <v/>
      </c>
      <c r="BE148" s="118" t="str">
        <f t="shared" si="242"/>
        <v/>
      </c>
      <c r="BF148" s="118" t="str">
        <f t="shared" si="243"/>
        <v/>
      </c>
      <c r="BG148" s="118" t="str">
        <f t="shared" si="244"/>
        <v/>
      </c>
      <c r="BH148" s="118" t="str">
        <f t="shared" si="245"/>
        <v/>
      </c>
      <c r="BI148" s="118" t="str">
        <f t="shared" si="246"/>
        <v/>
      </c>
      <c r="BJ148" s="118" t="str">
        <f t="shared" si="247"/>
        <v/>
      </c>
      <c r="BK148" s="118" t="str">
        <f t="shared" si="248"/>
        <v/>
      </c>
      <c r="BL148" s="118" t="str">
        <f t="shared" si="249"/>
        <v/>
      </c>
      <c r="BM148" s="118" t="str">
        <f t="shared" si="250"/>
        <v/>
      </c>
      <c r="BN148" s="118" t="str">
        <f t="shared" si="251"/>
        <v/>
      </c>
      <c r="BO148" s="118" t="str">
        <f t="shared" si="252"/>
        <v/>
      </c>
      <c r="BP148" s="118" t="str">
        <f t="shared" si="253"/>
        <v/>
      </c>
      <c r="BQ148" s="118" t="str">
        <f t="shared" si="254"/>
        <v/>
      </c>
      <c r="BR148" s="118" t="str">
        <f t="shared" si="255"/>
        <v/>
      </c>
      <c r="BS148" s="118" t="str">
        <f t="shared" si="256"/>
        <v/>
      </c>
      <c r="BT148" s="118" t="str">
        <f t="shared" si="257"/>
        <v/>
      </c>
      <c r="BU148" s="118" t="str">
        <f t="shared" si="258"/>
        <v/>
      </c>
      <c r="BV148" s="118" t="str">
        <f t="shared" si="259"/>
        <v/>
      </c>
      <c r="BW148" s="118" t="str">
        <f t="shared" si="260"/>
        <v/>
      </c>
      <c r="BX148" s="118" t="str">
        <f t="shared" si="261"/>
        <v/>
      </c>
      <c r="BY148" s="118" t="str">
        <f t="shared" si="262"/>
        <v/>
      </c>
      <c r="BZ148" s="118" t="str">
        <f t="shared" si="263"/>
        <v/>
      </c>
      <c r="CA148" s="118" t="str">
        <f t="shared" si="264"/>
        <v/>
      </c>
      <c r="CB148" s="118" t="str">
        <f t="shared" si="265"/>
        <v/>
      </c>
      <c r="CC148" s="118" t="str">
        <f t="shared" si="266"/>
        <v/>
      </c>
      <c r="CD148" s="118" t="str">
        <f t="shared" si="267"/>
        <v/>
      </c>
      <c r="CE148" s="118" t="str">
        <f t="shared" si="268"/>
        <v/>
      </c>
      <c r="CF148" s="118" t="str">
        <f t="shared" si="269"/>
        <v/>
      </c>
      <c r="CG148" s="118" t="str">
        <f t="shared" si="270"/>
        <v/>
      </c>
      <c r="CH148" s="118" t="str">
        <f t="shared" si="271"/>
        <v>Wheatland Rural Electric</v>
      </c>
      <c r="CI148" s="118" t="str">
        <f t="shared" si="272"/>
        <v/>
      </c>
      <c r="CJ148" s="118" t="str">
        <f t="shared" si="273"/>
        <v/>
      </c>
      <c r="CK148" s="118" t="str">
        <f t="shared" si="274"/>
        <v/>
      </c>
    </row>
    <row r="149" spans="1:89" s="48" customFormat="1" ht="13" customHeight="1" x14ac:dyDescent="0.75">
      <c r="A149" s="32"/>
      <c r="B149" s="32"/>
      <c r="C149" s="44" t="s">
        <v>90</v>
      </c>
      <c r="D149" s="1"/>
      <c r="E149" s="62" t="s">
        <v>146</v>
      </c>
      <c r="F149" s="62" t="s">
        <v>146</v>
      </c>
      <c r="G149" s="62" t="s">
        <v>146</v>
      </c>
      <c r="H149" s="62" t="s">
        <v>146</v>
      </c>
      <c r="I149" s="62" t="s">
        <v>146</v>
      </c>
      <c r="J149" s="62" t="s">
        <v>146</v>
      </c>
      <c r="K149" s="62" t="s">
        <v>146</v>
      </c>
      <c r="L149" s="62" t="s">
        <v>146</v>
      </c>
      <c r="M149" s="62" t="s">
        <v>146</v>
      </c>
      <c r="N149" s="62" t="s">
        <v>146</v>
      </c>
      <c r="O149" s="62" t="s">
        <v>146</v>
      </c>
      <c r="P149" s="62" t="s">
        <v>146</v>
      </c>
      <c r="Q149" s="62" t="s">
        <v>146</v>
      </c>
      <c r="R149" s="62" t="s">
        <v>146</v>
      </c>
      <c r="S149" s="62" t="s">
        <v>146</v>
      </c>
      <c r="T149" s="62" t="s">
        <v>146</v>
      </c>
      <c r="U149" s="62" t="s">
        <v>146</v>
      </c>
      <c r="V149" s="62" t="s">
        <v>146</v>
      </c>
      <c r="W149" s="62" t="s">
        <v>146</v>
      </c>
      <c r="X149" s="62" t="s">
        <v>146</v>
      </c>
      <c r="Y149" s="62" t="s">
        <v>146</v>
      </c>
      <c r="Z149" s="62" t="s">
        <v>146</v>
      </c>
      <c r="AA149" s="62" t="s">
        <v>146</v>
      </c>
      <c r="AB149" s="62" t="s">
        <v>146</v>
      </c>
      <c r="AC149" s="62" t="s">
        <v>146</v>
      </c>
      <c r="AD149" s="62" t="s">
        <v>146</v>
      </c>
      <c r="AE149" s="62" t="s">
        <v>146</v>
      </c>
      <c r="AF149" s="62" t="s">
        <v>146</v>
      </c>
      <c r="AG149" s="62" t="s">
        <v>146</v>
      </c>
      <c r="AH149" s="62" t="s">
        <v>146</v>
      </c>
      <c r="AI149" s="62" t="s">
        <v>146</v>
      </c>
      <c r="AJ149" s="62" t="s">
        <v>146</v>
      </c>
      <c r="AK149" s="62" t="s">
        <v>146</v>
      </c>
      <c r="AL149" s="62" t="s">
        <v>146</v>
      </c>
      <c r="AM149" s="62" t="s">
        <v>146</v>
      </c>
      <c r="AN149" s="62" t="s">
        <v>146</v>
      </c>
      <c r="AO149" s="62" t="s">
        <v>146</v>
      </c>
      <c r="AP149" s="62" t="s">
        <v>146</v>
      </c>
      <c r="AQ149" s="62" t="s">
        <v>146</v>
      </c>
      <c r="AR149" s="62" t="s">
        <v>142</v>
      </c>
      <c r="AS149" s="62" t="s">
        <v>146</v>
      </c>
      <c r="AT149" s="62" t="s">
        <v>146</v>
      </c>
      <c r="AV149" s="118" t="str">
        <f t="shared" si="233"/>
        <v/>
      </c>
      <c r="AW149" s="118" t="str">
        <f t="shared" si="234"/>
        <v/>
      </c>
      <c r="AX149" s="118" t="str">
        <f t="shared" si="235"/>
        <v/>
      </c>
      <c r="AY149" s="118" t="str">
        <f t="shared" si="236"/>
        <v/>
      </c>
      <c r="AZ149" s="118" t="str">
        <f t="shared" si="237"/>
        <v/>
      </c>
      <c r="BA149" s="118" t="str">
        <f t="shared" si="238"/>
        <v/>
      </c>
      <c r="BB149" s="118" t="str">
        <f t="shared" si="239"/>
        <v/>
      </c>
      <c r="BC149" s="118" t="str">
        <f t="shared" si="240"/>
        <v/>
      </c>
      <c r="BD149" s="118" t="str">
        <f t="shared" si="241"/>
        <v/>
      </c>
      <c r="BE149" s="118" t="str">
        <f t="shared" si="242"/>
        <v/>
      </c>
      <c r="BF149" s="118" t="str">
        <f t="shared" si="243"/>
        <v/>
      </c>
      <c r="BG149" s="118" t="str">
        <f t="shared" si="244"/>
        <v/>
      </c>
      <c r="BH149" s="118" t="str">
        <f t="shared" si="245"/>
        <v/>
      </c>
      <c r="BI149" s="118" t="str">
        <f t="shared" si="246"/>
        <v/>
      </c>
      <c r="BJ149" s="118" t="str">
        <f t="shared" si="247"/>
        <v/>
      </c>
      <c r="BK149" s="118" t="str">
        <f t="shared" si="248"/>
        <v/>
      </c>
      <c r="BL149" s="118" t="str">
        <f t="shared" si="249"/>
        <v/>
      </c>
      <c r="BM149" s="118" t="str">
        <f t="shared" si="250"/>
        <v/>
      </c>
      <c r="BN149" s="118" t="str">
        <f t="shared" si="251"/>
        <v/>
      </c>
      <c r="BO149" s="118" t="str">
        <f t="shared" si="252"/>
        <v/>
      </c>
      <c r="BP149" s="118" t="str">
        <f t="shared" si="253"/>
        <v/>
      </c>
      <c r="BQ149" s="118" t="str">
        <f t="shared" si="254"/>
        <v/>
      </c>
      <c r="BR149" s="118" t="str">
        <f t="shared" si="255"/>
        <v/>
      </c>
      <c r="BS149" s="118" t="str">
        <f t="shared" si="256"/>
        <v/>
      </c>
      <c r="BT149" s="118" t="str">
        <f t="shared" si="257"/>
        <v/>
      </c>
      <c r="BU149" s="118" t="str">
        <f t="shared" si="258"/>
        <v/>
      </c>
      <c r="BV149" s="118" t="str">
        <f t="shared" si="259"/>
        <v/>
      </c>
      <c r="BW149" s="118" t="str">
        <f t="shared" si="260"/>
        <v/>
      </c>
      <c r="BX149" s="118" t="str">
        <f t="shared" si="261"/>
        <v/>
      </c>
      <c r="BY149" s="118" t="str">
        <f t="shared" si="262"/>
        <v/>
      </c>
      <c r="BZ149" s="118" t="str">
        <f t="shared" si="263"/>
        <v/>
      </c>
      <c r="CA149" s="118" t="str">
        <f t="shared" si="264"/>
        <v/>
      </c>
      <c r="CB149" s="118" t="str">
        <f t="shared" si="265"/>
        <v/>
      </c>
      <c r="CC149" s="118" t="str">
        <f t="shared" si="266"/>
        <v/>
      </c>
      <c r="CD149" s="118" t="str">
        <f t="shared" si="267"/>
        <v/>
      </c>
      <c r="CE149" s="118" t="str">
        <f t="shared" si="268"/>
        <v/>
      </c>
      <c r="CF149" s="118" t="str">
        <f t="shared" si="269"/>
        <v/>
      </c>
      <c r="CG149" s="118" t="str">
        <f t="shared" si="270"/>
        <v/>
      </c>
      <c r="CH149" s="118" t="str">
        <f t="shared" si="271"/>
        <v/>
      </c>
      <c r="CI149" s="118" t="str">
        <f t="shared" si="272"/>
        <v>White River Electric</v>
      </c>
      <c r="CJ149" s="118" t="str">
        <f t="shared" si="273"/>
        <v/>
      </c>
      <c r="CK149" s="118" t="str">
        <f t="shared" si="274"/>
        <v/>
      </c>
    </row>
    <row r="150" spans="1:89" s="48" customFormat="1" ht="13" customHeight="1" x14ac:dyDescent="0.75">
      <c r="A150" s="32"/>
      <c r="B150" s="32"/>
      <c r="C150" s="44" t="s">
        <v>91</v>
      </c>
      <c r="D150" s="1"/>
      <c r="E150" s="62" t="s">
        <v>146</v>
      </c>
      <c r="F150" s="62" t="s">
        <v>146</v>
      </c>
      <c r="G150" s="62" t="s">
        <v>146</v>
      </c>
      <c r="H150" s="62" t="s">
        <v>146</v>
      </c>
      <c r="I150" s="62" t="s">
        <v>146</v>
      </c>
      <c r="J150" s="62" t="s">
        <v>146</v>
      </c>
      <c r="K150" s="62" t="s">
        <v>146</v>
      </c>
      <c r="L150" s="62" t="s">
        <v>146</v>
      </c>
      <c r="M150" s="62" t="s">
        <v>146</v>
      </c>
      <c r="N150" s="62" t="s">
        <v>146</v>
      </c>
      <c r="O150" s="62" t="s">
        <v>146</v>
      </c>
      <c r="P150" s="62" t="s">
        <v>146</v>
      </c>
      <c r="Q150" s="62" t="s">
        <v>146</v>
      </c>
      <c r="R150" s="62" t="s">
        <v>146</v>
      </c>
      <c r="S150" s="62" t="s">
        <v>146</v>
      </c>
      <c r="T150" s="62" t="s">
        <v>146</v>
      </c>
      <c r="U150" s="62" t="s">
        <v>146</v>
      </c>
      <c r="V150" s="62" t="s">
        <v>146</v>
      </c>
      <c r="W150" s="62" t="s">
        <v>146</v>
      </c>
      <c r="X150" s="62" t="s">
        <v>146</v>
      </c>
      <c r="Y150" s="62" t="s">
        <v>146</v>
      </c>
      <c r="Z150" s="62" t="s">
        <v>146</v>
      </c>
      <c r="AA150" s="62" t="s">
        <v>146</v>
      </c>
      <c r="AB150" s="62" t="s">
        <v>146</v>
      </c>
      <c r="AC150" s="62" t="s">
        <v>146</v>
      </c>
      <c r="AD150" s="62" t="s">
        <v>146</v>
      </c>
      <c r="AE150" s="62" t="s">
        <v>146</v>
      </c>
      <c r="AF150" s="62" t="s">
        <v>146</v>
      </c>
      <c r="AG150" s="62" t="s">
        <v>146</v>
      </c>
      <c r="AH150" s="62" t="s">
        <v>146</v>
      </c>
      <c r="AI150" s="62" t="s">
        <v>146</v>
      </c>
      <c r="AJ150" s="62" t="s">
        <v>146</v>
      </c>
      <c r="AK150" s="62" t="s">
        <v>146</v>
      </c>
      <c r="AL150" s="62" t="s">
        <v>146</v>
      </c>
      <c r="AM150" s="62" t="s">
        <v>146</v>
      </c>
      <c r="AN150" s="62" t="s">
        <v>146</v>
      </c>
      <c r="AO150" s="62" t="s">
        <v>146</v>
      </c>
      <c r="AP150" s="62" t="s">
        <v>146</v>
      </c>
      <c r="AQ150" s="62" t="s">
        <v>146</v>
      </c>
      <c r="AR150" s="62" t="s">
        <v>146</v>
      </c>
      <c r="AS150" s="62" t="s">
        <v>142</v>
      </c>
      <c r="AT150" s="62" t="s">
        <v>146</v>
      </c>
      <c r="AV150" s="118" t="str">
        <f t="shared" si="233"/>
        <v/>
      </c>
      <c r="AW150" s="118" t="str">
        <f t="shared" si="234"/>
        <v/>
      </c>
      <c r="AX150" s="118" t="str">
        <f t="shared" si="235"/>
        <v/>
      </c>
      <c r="AY150" s="118" t="str">
        <f t="shared" si="236"/>
        <v/>
      </c>
      <c r="AZ150" s="118" t="str">
        <f t="shared" si="237"/>
        <v/>
      </c>
      <c r="BA150" s="118" t="str">
        <f t="shared" si="238"/>
        <v/>
      </c>
      <c r="BB150" s="118" t="str">
        <f t="shared" si="239"/>
        <v/>
      </c>
      <c r="BC150" s="118" t="str">
        <f t="shared" si="240"/>
        <v/>
      </c>
      <c r="BD150" s="118" t="str">
        <f t="shared" si="241"/>
        <v/>
      </c>
      <c r="BE150" s="118" t="str">
        <f t="shared" si="242"/>
        <v/>
      </c>
      <c r="BF150" s="118" t="str">
        <f t="shared" si="243"/>
        <v/>
      </c>
      <c r="BG150" s="118" t="str">
        <f t="shared" si="244"/>
        <v/>
      </c>
      <c r="BH150" s="118" t="str">
        <f t="shared" si="245"/>
        <v/>
      </c>
      <c r="BI150" s="118" t="str">
        <f t="shared" si="246"/>
        <v/>
      </c>
      <c r="BJ150" s="118" t="str">
        <f t="shared" si="247"/>
        <v/>
      </c>
      <c r="BK150" s="118" t="str">
        <f t="shared" si="248"/>
        <v/>
      </c>
      <c r="BL150" s="118" t="str">
        <f t="shared" si="249"/>
        <v/>
      </c>
      <c r="BM150" s="118" t="str">
        <f t="shared" si="250"/>
        <v/>
      </c>
      <c r="BN150" s="118" t="str">
        <f t="shared" si="251"/>
        <v/>
      </c>
      <c r="BO150" s="118" t="str">
        <f t="shared" si="252"/>
        <v/>
      </c>
      <c r="BP150" s="118" t="str">
        <f t="shared" si="253"/>
        <v/>
      </c>
      <c r="BQ150" s="118" t="str">
        <f t="shared" si="254"/>
        <v/>
      </c>
      <c r="BR150" s="118" t="str">
        <f t="shared" si="255"/>
        <v/>
      </c>
      <c r="BS150" s="118" t="str">
        <f t="shared" si="256"/>
        <v/>
      </c>
      <c r="BT150" s="118" t="str">
        <f t="shared" si="257"/>
        <v/>
      </c>
      <c r="BU150" s="118" t="str">
        <f t="shared" si="258"/>
        <v/>
      </c>
      <c r="BV150" s="118" t="str">
        <f t="shared" si="259"/>
        <v/>
      </c>
      <c r="BW150" s="118" t="str">
        <f t="shared" si="260"/>
        <v/>
      </c>
      <c r="BX150" s="118" t="str">
        <f t="shared" si="261"/>
        <v/>
      </c>
      <c r="BY150" s="118" t="str">
        <f t="shared" si="262"/>
        <v/>
      </c>
      <c r="BZ150" s="118" t="str">
        <f t="shared" si="263"/>
        <v/>
      </c>
      <c r="CA150" s="118" t="str">
        <f t="shared" si="264"/>
        <v/>
      </c>
      <c r="CB150" s="118" t="str">
        <f t="shared" si="265"/>
        <v/>
      </c>
      <c r="CC150" s="118" t="str">
        <f t="shared" si="266"/>
        <v/>
      </c>
      <c r="CD150" s="118" t="str">
        <f t="shared" si="267"/>
        <v/>
      </c>
      <c r="CE150" s="118" t="str">
        <f t="shared" si="268"/>
        <v/>
      </c>
      <c r="CF150" s="118" t="str">
        <f t="shared" si="269"/>
        <v/>
      </c>
      <c r="CG150" s="118" t="str">
        <f t="shared" si="270"/>
        <v/>
      </c>
      <c r="CH150" s="118" t="str">
        <f t="shared" si="271"/>
        <v/>
      </c>
      <c r="CI150" s="118" t="str">
        <f t="shared" si="272"/>
        <v/>
      </c>
      <c r="CJ150" s="118" t="str">
        <f t="shared" si="273"/>
        <v>Wyrulec Company</v>
      </c>
      <c r="CK150" s="118" t="str">
        <f t="shared" si="274"/>
        <v/>
      </c>
    </row>
    <row r="151" spans="1:89" s="48" customFormat="1" ht="13" customHeight="1" x14ac:dyDescent="0.75">
      <c r="A151" s="32"/>
      <c r="B151" s="32"/>
      <c r="C151" s="44" t="s">
        <v>107</v>
      </c>
      <c r="D151" s="1"/>
      <c r="E151" s="62" t="s">
        <v>146</v>
      </c>
      <c r="F151" s="62" t="s">
        <v>146</v>
      </c>
      <c r="G151" s="62" t="s">
        <v>146</v>
      </c>
      <c r="H151" s="62" t="s">
        <v>146</v>
      </c>
      <c r="I151" s="62" t="s">
        <v>146</v>
      </c>
      <c r="J151" s="62" t="s">
        <v>146</v>
      </c>
      <c r="K151" s="62" t="s">
        <v>146</v>
      </c>
      <c r="L151" s="62" t="s">
        <v>146</v>
      </c>
      <c r="M151" s="62" t="s">
        <v>146</v>
      </c>
      <c r="N151" s="62" t="s">
        <v>146</v>
      </c>
      <c r="O151" s="62" t="s">
        <v>146</v>
      </c>
      <c r="P151" s="62" t="s">
        <v>146</v>
      </c>
      <c r="Q151" s="62" t="s">
        <v>146</v>
      </c>
      <c r="R151" s="62" t="s">
        <v>146</v>
      </c>
      <c r="S151" s="62" t="s">
        <v>146</v>
      </c>
      <c r="T151" s="62" t="s">
        <v>146</v>
      </c>
      <c r="U151" s="62" t="s">
        <v>146</v>
      </c>
      <c r="V151" s="62" t="s">
        <v>146</v>
      </c>
      <c r="W151" s="62" t="s">
        <v>146</v>
      </c>
      <c r="X151" s="62" t="s">
        <v>146</v>
      </c>
      <c r="Y151" s="62" t="s">
        <v>146</v>
      </c>
      <c r="Z151" s="62" t="s">
        <v>146</v>
      </c>
      <c r="AA151" s="62" t="s">
        <v>146</v>
      </c>
      <c r="AB151" s="62" t="s">
        <v>146</v>
      </c>
      <c r="AC151" s="62" t="s">
        <v>146</v>
      </c>
      <c r="AD151" s="62" t="s">
        <v>146</v>
      </c>
      <c r="AE151" s="62" t="s">
        <v>146</v>
      </c>
      <c r="AF151" s="62" t="s">
        <v>146</v>
      </c>
      <c r="AG151" s="62" t="s">
        <v>146</v>
      </c>
      <c r="AH151" s="62" t="s">
        <v>146</v>
      </c>
      <c r="AI151" s="62" t="s">
        <v>146</v>
      </c>
      <c r="AJ151" s="62" t="s">
        <v>146</v>
      </c>
      <c r="AK151" s="62" t="s">
        <v>146</v>
      </c>
      <c r="AL151" s="62" t="s">
        <v>146</v>
      </c>
      <c r="AM151" s="62" t="s">
        <v>146</v>
      </c>
      <c r="AN151" s="62" t="s">
        <v>146</v>
      </c>
      <c r="AO151" s="62" t="s">
        <v>146</v>
      </c>
      <c r="AP151" s="62" t="s">
        <v>146</v>
      </c>
      <c r="AQ151" s="62" t="s">
        <v>146</v>
      </c>
      <c r="AR151" s="62" t="s">
        <v>146</v>
      </c>
      <c r="AS151" s="62" t="s">
        <v>146</v>
      </c>
      <c r="AT151" s="62" t="s">
        <v>142</v>
      </c>
      <c r="AV151" s="118" t="str">
        <f t="shared" si="233"/>
        <v/>
      </c>
      <c r="AW151" s="118" t="str">
        <f t="shared" si="234"/>
        <v/>
      </c>
      <c r="AX151" s="118" t="str">
        <f t="shared" si="235"/>
        <v/>
      </c>
      <c r="AY151" s="118" t="str">
        <f t="shared" si="236"/>
        <v/>
      </c>
      <c r="AZ151" s="118" t="str">
        <f t="shared" si="237"/>
        <v/>
      </c>
      <c r="BA151" s="118" t="str">
        <f t="shared" si="238"/>
        <v/>
      </c>
      <c r="BB151" s="118" t="str">
        <f t="shared" si="239"/>
        <v/>
      </c>
      <c r="BC151" s="118" t="str">
        <f t="shared" si="240"/>
        <v/>
      </c>
      <c r="BD151" s="118" t="str">
        <f t="shared" si="241"/>
        <v/>
      </c>
      <c r="BE151" s="118" t="str">
        <f t="shared" si="242"/>
        <v/>
      </c>
      <c r="BF151" s="118" t="str">
        <f t="shared" si="243"/>
        <v/>
      </c>
      <c r="BG151" s="118" t="str">
        <f t="shared" si="244"/>
        <v/>
      </c>
      <c r="BH151" s="118" t="str">
        <f t="shared" si="245"/>
        <v/>
      </c>
      <c r="BI151" s="118" t="str">
        <f t="shared" si="246"/>
        <v/>
      </c>
      <c r="BJ151" s="118" t="str">
        <f t="shared" si="247"/>
        <v/>
      </c>
      <c r="BK151" s="118" t="str">
        <f t="shared" si="248"/>
        <v/>
      </c>
      <c r="BL151" s="118" t="str">
        <f t="shared" si="249"/>
        <v/>
      </c>
      <c r="BM151" s="118" t="str">
        <f t="shared" si="250"/>
        <v/>
      </c>
      <c r="BN151" s="118" t="str">
        <f t="shared" si="251"/>
        <v/>
      </c>
      <c r="BO151" s="118" t="str">
        <f t="shared" si="252"/>
        <v/>
      </c>
      <c r="BP151" s="118" t="str">
        <f t="shared" si="253"/>
        <v/>
      </c>
      <c r="BQ151" s="118" t="str">
        <f t="shared" si="254"/>
        <v/>
      </c>
      <c r="BR151" s="118" t="str">
        <f t="shared" si="255"/>
        <v/>
      </c>
      <c r="BS151" s="118" t="str">
        <f t="shared" si="256"/>
        <v/>
      </c>
      <c r="BT151" s="118" t="str">
        <f t="shared" si="257"/>
        <v/>
      </c>
      <c r="BU151" s="118" t="str">
        <f t="shared" si="258"/>
        <v/>
      </c>
      <c r="BV151" s="118" t="str">
        <f t="shared" si="259"/>
        <v/>
      </c>
      <c r="BW151" s="118" t="str">
        <f t="shared" si="260"/>
        <v/>
      </c>
      <c r="BX151" s="118" t="str">
        <f t="shared" si="261"/>
        <v/>
      </c>
      <c r="BY151" s="118" t="str">
        <f t="shared" si="262"/>
        <v/>
      </c>
      <c r="BZ151" s="118" t="str">
        <f t="shared" si="263"/>
        <v/>
      </c>
      <c r="CA151" s="118" t="str">
        <f t="shared" si="264"/>
        <v/>
      </c>
      <c r="CB151" s="118" t="str">
        <f t="shared" si="265"/>
        <v/>
      </c>
      <c r="CC151" s="118" t="str">
        <f t="shared" si="266"/>
        <v/>
      </c>
      <c r="CD151" s="118" t="str">
        <f t="shared" si="267"/>
        <v/>
      </c>
      <c r="CE151" s="118" t="str">
        <f t="shared" si="268"/>
        <v/>
      </c>
      <c r="CF151" s="118" t="str">
        <f t="shared" si="269"/>
        <v/>
      </c>
      <c r="CG151" s="118" t="str">
        <f t="shared" si="270"/>
        <v/>
      </c>
      <c r="CH151" s="118" t="str">
        <f t="shared" si="271"/>
        <v/>
      </c>
      <c r="CI151" s="118" t="str">
        <f t="shared" si="272"/>
        <v/>
      </c>
      <c r="CJ151" s="118" t="str">
        <f t="shared" si="273"/>
        <v/>
      </c>
      <c r="CK151" s="118" t="str">
        <f t="shared" si="274"/>
        <v>Y-W Electric Association</v>
      </c>
    </row>
    <row r="152" spans="1:89" s="48" customFormat="1" ht="13" customHeight="1" x14ac:dyDescent="0.75">
      <c r="A152" s="32"/>
      <c r="B152" s="32"/>
      <c r="C152" s="44" t="s">
        <v>147</v>
      </c>
      <c r="E152" s="130">
        <f t="shared" ref="E152:AT152" si="276">COUNTIF(E110:E151,"Exits")</f>
        <v>1</v>
      </c>
      <c r="F152" s="130">
        <f t="shared" si="276"/>
        <v>1</v>
      </c>
      <c r="G152" s="130">
        <f t="shared" si="276"/>
        <v>1</v>
      </c>
      <c r="H152" s="130">
        <f t="shared" si="276"/>
        <v>1</v>
      </c>
      <c r="I152" s="130">
        <f t="shared" si="276"/>
        <v>1</v>
      </c>
      <c r="J152" s="130">
        <f t="shared" si="276"/>
        <v>1</v>
      </c>
      <c r="K152" s="130">
        <f t="shared" si="276"/>
        <v>1</v>
      </c>
      <c r="L152" s="130">
        <f t="shared" si="276"/>
        <v>1</v>
      </c>
      <c r="M152" s="130">
        <f t="shared" si="276"/>
        <v>1</v>
      </c>
      <c r="N152" s="130">
        <f t="shared" si="276"/>
        <v>1</v>
      </c>
      <c r="O152" s="130">
        <f t="shared" si="276"/>
        <v>1</v>
      </c>
      <c r="P152" s="130">
        <f t="shared" si="276"/>
        <v>1</v>
      </c>
      <c r="Q152" s="130">
        <f t="shared" si="276"/>
        <v>1</v>
      </c>
      <c r="R152" s="130">
        <f t="shared" si="276"/>
        <v>1</v>
      </c>
      <c r="S152" s="130">
        <f t="shared" si="276"/>
        <v>1</v>
      </c>
      <c r="T152" s="130">
        <f t="shared" si="276"/>
        <v>1</v>
      </c>
      <c r="U152" s="130">
        <f t="shared" si="276"/>
        <v>1</v>
      </c>
      <c r="V152" s="130">
        <f t="shared" si="276"/>
        <v>1</v>
      </c>
      <c r="W152" s="130">
        <f t="shared" si="276"/>
        <v>1</v>
      </c>
      <c r="X152" s="130">
        <f t="shared" si="276"/>
        <v>1</v>
      </c>
      <c r="Y152" s="130">
        <f t="shared" si="276"/>
        <v>1</v>
      </c>
      <c r="Z152" s="130">
        <f t="shared" si="276"/>
        <v>1</v>
      </c>
      <c r="AA152" s="130">
        <f t="shared" si="276"/>
        <v>1</v>
      </c>
      <c r="AB152" s="130">
        <f t="shared" si="276"/>
        <v>1</v>
      </c>
      <c r="AC152" s="130">
        <f t="shared" si="276"/>
        <v>1</v>
      </c>
      <c r="AD152" s="130">
        <f t="shared" si="276"/>
        <v>1</v>
      </c>
      <c r="AE152" s="130">
        <f t="shared" si="276"/>
        <v>1</v>
      </c>
      <c r="AF152" s="130">
        <f t="shared" si="276"/>
        <v>1</v>
      </c>
      <c r="AG152" s="130">
        <f t="shared" si="276"/>
        <v>1</v>
      </c>
      <c r="AH152" s="130">
        <f t="shared" si="276"/>
        <v>1</v>
      </c>
      <c r="AI152" s="130">
        <f t="shared" si="276"/>
        <v>1</v>
      </c>
      <c r="AJ152" s="130">
        <f t="shared" si="276"/>
        <v>1</v>
      </c>
      <c r="AK152" s="130">
        <f t="shared" si="276"/>
        <v>1</v>
      </c>
      <c r="AL152" s="130">
        <f t="shared" si="276"/>
        <v>1</v>
      </c>
      <c r="AM152" s="130">
        <f t="shared" si="276"/>
        <v>1</v>
      </c>
      <c r="AN152" s="130">
        <f t="shared" si="276"/>
        <v>1</v>
      </c>
      <c r="AO152" s="130">
        <f t="shared" si="276"/>
        <v>1</v>
      </c>
      <c r="AP152" s="130">
        <f t="shared" si="276"/>
        <v>1</v>
      </c>
      <c r="AQ152" s="130">
        <f t="shared" si="276"/>
        <v>1</v>
      </c>
      <c r="AR152" s="130">
        <f t="shared" si="276"/>
        <v>1</v>
      </c>
      <c r="AS152" s="130">
        <f t="shared" si="276"/>
        <v>1</v>
      </c>
      <c r="AT152" s="130">
        <f t="shared" si="276"/>
        <v>1</v>
      </c>
    </row>
    <row r="153" spans="1:89" s="48" customFormat="1" ht="13" customHeight="1" x14ac:dyDescent="0.75">
      <c r="A153" s="32"/>
      <c r="B153" s="32"/>
      <c r="C153" s="44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  <c r="AG153" s="70"/>
      <c r="AH153" s="70"/>
      <c r="AI153" s="70"/>
      <c r="AJ153" s="70"/>
      <c r="AK153" s="70"/>
      <c r="AL153" s="70"/>
      <c r="AM153" s="70"/>
      <c r="AN153" s="70"/>
      <c r="AO153" s="70"/>
      <c r="AP153" s="70"/>
      <c r="AQ153" s="70"/>
      <c r="AR153" s="70"/>
      <c r="AS153" s="70"/>
      <c r="AT153" s="70"/>
    </row>
    <row r="154" spans="1:89" s="48" customFormat="1" ht="13" customHeight="1" x14ac:dyDescent="0.75">
      <c r="A154" s="32"/>
      <c r="B154" s="32"/>
      <c r="C154" s="106" t="s">
        <v>253</v>
      </c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</row>
    <row r="155" spans="1:89" s="48" customFormat="1" ht="13" customHeight="1" x14ac:dyDescent="0.75">
      <c r="A155" s="32"/>
      <c r="B155" s="32"/>
      <c r="C155" s="44" t="s">
        <v>64</v>
      </c>
      <c r="D155" s="141"/>
      <c r="E155" s="122">
        <f>INDEX('TS Pat Cap ($M)'!$K$7:$K$50,MATCH(C110,'TS Pat Cap ($M)'!$C$7:$C$50,0),1)</f>
        <v>10.220770999999999</v>
      </c>
      <c r="F155" s="122">
        <f t="shared" ref="F155:AT155" si="277">E476</f>
        <v>0</v>
      </c>
      <c r="G155" s="122">
        <f t="shared" si="277"/>
        <v>0</v>
      </c>
      <c r="H155" s="122">
        <f t="shared" si="277"/>
        <v>0</v>
      </c>
      <c r="I155" s="122">
        <f t="shared" si="277"/>
        <v>0</v>
      </c>
      <c r="J155" s="122">
        <f t="shared" si="277"/>
        <v>0</v>
      </c>
      <c r="K155" s="122">
        <f t="shared" si="277"/>
        <v>0</v>
      </c>
      <c r="L155" s="122">
        <f t="shared" si="277"/>
        <v>0</v>
      </c>
      <c r="M155" s="122">
        <f t="shared" si="277"/>
        <v>0</v>
      </c>
      <c r="N155" s="122">
        <f t="shared" si="277"/>
        <v>0</v>
      </c>
      <c r="O155" s="122">
        <f t="shared" si="277"/>
        <v>0</v>
      </c>
      <c r="P155" s="122">
        <f t="shared" si="277"/>
        <v>0</v>
      </c>
      <c r="Q155" s="122">
        <f t="shared" si="277"/>
        <v>0</v>
      </c>
      <c r="R155" s="122">
        <f t="shared" si="277"/>
        <v>0</v>
      </c>
      <c r="S155" s="122">
        <f t="shared" si="277"/>
        <v>0</v>
      </c>
      <c r="T155" s="122">
        <f t="shared" si="277"/>
        <v>0</v>
      </c>
      <c r="U155" s="122">
        <f t="shared" si="277"/>
        <v>0</v>
      </c>
      <c r="V155" s="122">
        <f t="shared" si="277"/>
        <v>0</v>
      </c>
      <c r="W155" s="122">
        <f t="shared" si="277"/>
        <v>0</v>
      </c>
      <c r="X155" s="122">
        <f t="shared" si="277"/>
        <v>0</v>
      </c>
      <c r="Y155" s="122">
        <f t="shared" si="277"/>
        <v>0</v>
      </c>
      <c r="Z155" s="122">
        <f t="shared" si="277"/>
        <v>0</v>
      </c>
      <c r="AA155" s="122">
        <f t="shared" si="277"/>
        <v>0</v>
      </c>
      <c r="AB155" s="122">
        <f t="shared" si="277"/>
        <v>0</v>
      </c>
      <c r="AC155" s="122">
        <f t="shared" si="277"/>
        <v>0</v>
      </c>
      <c r="AD155" s="122">
        <f t="shared" si="277"/>
        <v>0</v>
      </c>
      <c r="AE155" s="122">
        <f t="shared" si="277"/>
        <v>0</v>
      </c>
      <c r="AF155" s="122">
        <f t="shared" si="277"/>
        <v>0</v>
      </c>
      <c r="AG155" s="122">
        <f t="shared" si="277"/>
        <v>0</v>
      </c>
      <c r="AH155" s="122">
        <f t="shared" si="277"/>
        <v>0</v>
      </c>
      <c r="AI155" s="122">
        <f t="shared" si="277"/>
        <v>0</v>
      </c>
      <c r="AJ155" s="122">
        <f t="shared" si="277"/>
        <v>0</v>
      </c>
      <c r="AK155" s="122">
        <f t="shared" si="277"/>
        <v>0</v>
      </c>
      <c r="AL155" s="122">
        <f t="shared" si="277"/>
        <v>0</v>
      </c>
      <c r="AM155" s="122">
        <f t="shared" si="277"/>
        <v>0</v>
      </c>
      <c r="AN155" s="122">
        <f t="shared" si="277"/>
        <v>0</v>
      </c>
      <c r="AO155" s="122">
        <f t="shared" si="277"/>
        <v>0</v>
      </c>
      <c r="AP155" s="122">
        <f t="shared" si="277"/>
        <v>0</v>
      </c>
      <c r="AQ155" s="122">
        <f t="shared" si="277"/>
        <v>0</v>
      </c>
      <c r="AR155" s="122">
        <f t="shared" si="277"/>
        <v>0</v>
      </c>
      <c r="AS155" s="122">
        <f t="shared" si="277"/>
        <v>0</v>
      </c>
      <c r="AT155" s="122">
        <f t="shared" si="277"/>
        <v>0</v>
      </c>
    </row>
    <row r="156" spans="1:89" s="48" customFormat="1" ht="13" customHeight="1" x14ac:dyDescent="0.75">
      <c r="A156" s="32"/>
      <c r="B156" s="32"/>
      <c r="C156" s="44" t="s">
        <v>97</v>
      </c>
      <c r="D156" s="141"/>
      <c r="E156" s="122">
        <f>INDEX('TS Pat Cap ($M)'!$K$7:$K$50,MATCH(C111,'TS Pat Cap ($M)'!$C$7:$C$50,0),1)</f>
        <v>9.0067400000000006</v>
      </c>
      <c r="F156" s="122">
        <f t="shared" ref="F156:G181" si="278">E477</f>
        <v>9.0067400000000006</v>
      </c>
      <c r="G156" s="122">
        <f t="shared" si="278"/>
        <v>0</v>
      </c>
      <c r="H156" s="122">
        <f t="shared" ref="H156:J156" si="279">G477</f>
        <v>0</v>
      </c>
      <c r="I156" s="122">
        <f t="shared" si="279"/>
        <v>0</v>
      </c>
      <c r="J156" s="122">
        <f t="shared" si="279"/>
        <v>0</v>
      </c>
      <c r="K156" s="122">
        <f t="shared" ref="K156:O156" si="280">J477</f>
        <v>0</v>
      </c>
      <c r="L156" s="122">
        <f t="shared" si="280"/>
        <v>0</v>
      </c>
      <c r="M156" s="122">
        <f t="shared" si="280"/>
        <v>0</v>
      </c>
      <c r="N156" s="122">
        <f t="shared" si="280"/>
        <v>0</v>
      </c>
      <c r="O156" s="122">
        <f t="shared" si="280"/>
        <v>0</v>
      </c>
      <c r="P156" s="122">
        <f t="shared" ref="P156:T156" si="281">O477</f>
        <v>0</v>
      </c>
      <c r="Q156" s="122">
        <f t="shared" si="281"/>
        <v>0</v>
      </c>
      <c r="R156" s="122">
        <f t="shared" si="281"/>
        <v>0</v>
      </c>
      <c r="S156" s="122">
        <f t="shared" si="281"/>
        <v>0</v>
      </c>
      <c r="T156" s="122">
        <f t="shared" si="281"/>
        <v>0</v>
      </c>
      <c r="U156" s="122">
        <f t="shared" ref="U156:AI156" si="282">T477</f>
        <v>0</v>
      </c>
      <c r="V156" s="122">
        <f t="shared" si="282"/>
        <v>0</v>
      </c>
      <c r="W156" s="122">
        <f t="shared" si="282"/>
        <v>0</v>
      </c>
      <c r="X156" s="122">
        <f t="shared" si="282"/>
        <v>0</v>
      </c>
      <c r="Y156" s="122">
        <f t="shared" si="282"/>
        <v>0</v>
      </c>
      <c r="Z156" s="122">
        <f t="shared" si="282"/>
        <v>0</v>
      </c>
      <c r="AA156" s="122">
        <f t="shared" si="282"/>
        <v>0</v>
      </c>
      <c r="AB156" s="122">
        <f t="shared" si="282"/>
        <v>0</v>
      </c>
      <c r="AC156" s="122">
        <f t="shared" si="282"/>
        <v>0</v>
      </c>
      <c r="AD156" s="122">
        <f t="shared" si="282"/>
        <v>0</v>
      </c>
      <c r="AE156" s="122">
        <f t="shared" si="282"/>
        <v>0</v>
      </c>
      <c r="AF156" s="122">
        <f t="shared" si="282"/>
        <v>0</v>
      </c>
      <c r="AG156" s="122">
        <f t="shared" si="282"/>
        <v>0</v>
      </c>
      <c r="AH156" s="122">
        <f t="shared" si="282"/>
        <v>0</v>
      </c>
      <c r="AI156" s="122">
        <f t="shared" si="282"/>
        <v>0</v>
      </c>
      <c r="AJ156" s="122">
        <f t="shared" ref="AJ156:AR156" si="283">AI477</f>
        <v>0</v>
      </c>
      <c r="AK156" s="122">
        <f t="shared" si="283"/>
        <v>0</v>
      </c>
      <c r="AL156" s="122">
        <f t="shared" si="283"/>
        <v>0</v>
      </c>
      <c r="AM156" s="122">
        <f t="shared" si="283"/>
        <v>0</v>
      </c>
      <c r="AN156" s="122">
        <f t="shared" si="283"/>
        <v>0</v>
      </c>
      <c r="AO156" s="122">
        <f t="shared" si="283"/>
        <v>0</v>
      </c>
      <c r="AP156" s="122">
        <f t="shared" si="283"/>
        <v>0</v>
      </c>
      <c r="AQ156" s="122">
        <f t="shared" si="283"/>
        <v>0</v>
      </c>
      <c r="AR156" s="122">
        <f t="shared" si="283"/>
        <v>0</v>
      </c>
      <c r="AS156" s="122">
        <f t="shared" ref="AS156:AT156" si="284">AR477</f>
        <v>0</v>
      </c>
      <c r="AT156" s="122">
        <f t="shared" si="284"/>
        <v>0</v>
      </c>
    </row>
    <row r="157" spans="1:89" s="48" customFormat="1" ht="13" customHeight="1" x14ac:dyDescent="0.75">
      <c r="A157" s="1"/>
      <c r="B157" s="1"/>
      <c r="C157" s="44" t="s">
        <v>65</v>
      </c>
      <c r="D157" s="141"/>
      <c r="E157" s="122">
        <f>INDEX('TS Pat Cap ($M)'!$K$7:$K$50,MATCH(C112,'TS Pat Cap ($M)'!$C$7:$C$50,0),1)</f>
        <v>14.594016999999999</v>
      </c>
      <c r="F157" s="122">
        <f t="shared" si="278"/>
        <v>14.594017000000001</v>
      </c>
      <c r="G157" s="122">
        <f t="shared" si="278"/>
        <v>14.594017000000001</v>
      </c>
      <c r="H157" s="122">
        <f t="shared" ref="H157:J157" si="285">G478</f>
        <v>0</v>
      </c>
      <c r="I157" s="122">
        <f t="shared" si="285"/>
        <v>0</v>
      </c>
      <c r="J157" s="122">
        <f t="shared" si="285"/>
        <v>0</v>
      </c>
      <c r="K157" s="122">
        <f t="shared" ref="K157:O157" si="286">J478</f>
        <v>0</v>
      </c>
      <c r="L157" s="122">
        <f t="shared" si="286"/>
        <v>0</v>
      </c>
      <c r="M157" s="122">
        <f t="shared" si="286"/>
        <v>0</v>
      </c>
      <c r="N157" s="122">
        <f t="shared" si="286"/>
        <v>0</v>
      </c>
      <c r="O157" s="122">
        <f t="shared" si="286"/>
        <v>0</v>
      </c>
      <c r="P157" s="122">
        <f t="shared" ref="P157:T157" si="287">O478</f>
        <v>0</v>
      </c>
      <c r="Q157" s="122">
        <f t="shared" si="287"/>
        <v>0</v>
      </c>
      <c r="R157" s="122">
        <f t="shared" si="287"/>
        <v>0</v>
      </c>
      <c r="S157" s="122">
        <f t="shared" si="287"/>
        <v>0</v>
      </c>
      <c r="T157" s="122">
        <f t="shared" si="287"/>
        <v>0</v>
      </c>
      <c r="U157" s="122">
        <f t="shared" ref="U157:AI157" si="288">T478</f>
        <v>0</v>
      </c>
      <c r="V157" s="122">
        <f t="shared" si="288"/>
        <v>0</v>
      </c>
      <c r="W157" s="122">
        <f t="shared" si="288"/>
        <v>0</v>
      </c>
      <c r="X157" s="122">
        <f t="shared" si="288"/>
        <v>0</v>
      </c>
      <c r="Y157" s="122">
        <f t="shared" si="288"/>
        <v>0</v>
      </c>
      <c r="Z157" s="122">
        <f t="shared" si="288"/>
        <v>0</v>
      </c>
      <c r="AA157" s="122">
        <f t="shared" si="288"/>
        <v>0</v>
      </c>
      <c r="AB157" s="122">
        <f t="shared" si="288"/>
        <v>0</v>
      </c>
      <c r="AC157" s="122">
        <f t="shared" si="288"/>
        <v>0</v>
      </c>
      <c r="AD157" s="122">
        <f t="shared" si="288"/>
        <v>0</v>
      </c>
      <c r="AE157" s="122">
        <f t="shared" si="288"/>
        <v>0</v>
      </c>
      <c r="AF157" s="122">
        <f t="shared" si="288"/>
        <v>0</v>
      </c>
      <c r="AG157" s="122">
        <f t="shared" si="288"/>
        <v>0</v>
      </c>
      <c r="AH157" s="122">
        <f t="shared" si="288"/>
        <v>0</v>
      </c>
      <c r="AI157" s="122">
        <f t="shared" si="288"/>
        <v>0</v>
      </c>
      <c r="AJ157" s="122">
        <f t="shared" ref="AJ157:AR157" si="289">AI478</f>
        <v>0</v>
      </c>
      <c r="AK157" s="122">
        <f t="shared" si="289"/>
        <v>0</v>
      </c>
      <c r="AL157" s="122">
        <f t="shared" si="289"/>
        <v>0</v>
      </c>
      <c r="AM157" s="122">
        <f t="shared" si="289"/>
        <v>0</v>
      </c>
      <c r="AN157" s="122">
        <f t="shared" si="289"/>
        <v>0</v>
      </c>
      <c r="AO157" s="122">
        <f t="shared" si="289"/>
        <v>0</v>
      </c>
      <c r="AP157" s="122">
        <f t="shared" si="289"/>
        <v>0</v>
      </c>
      <c r="AQ157" s="122">
        <f t="shared" si="289"/>
        <v>0</v>
      </c>
      <c r="AR157" s="122">
        <f t="shared" si="289"/>
        <v>0</v>
      </c>
      <c r="AS157" s="122">
        <f t="shared" ref="AS157:AT157" si="290">AR478</f>
        <v>0</v>
      </c>
      <c r="AT157" s="122">
        <f t="shared" si="290"/>
        <v>0</v>
      </c>
    </row>
    <row r="158" spans="1:89" ht="13" customHeight="1" x14ac:dyDescent="0.75">
      <c r="C158" s="44" t="s">
        <v>66</v>
      </c>
      <c r="D158" s="119"/>
      <c r="E158" s="122">
        <f>INDEX('TS Pat Cap ($M)'!$K$7:$K$50,MATCH(C113,'TS Pat Cap ($M)'!$C$7:$C$50,0),1)</f>
        <v>4.7976489999999998</v>
      </c>
      <c r="F158" s="122">
        <f t="shared" si="278"/>
        <v>4.7976489999999998</v>
      </c>
      <c r="G158" s="122">
        <f t="shared" si="278"/>
        <v>4.7976489999999998</v>
      </c>
      <c r="H158" s="122">
        <f t="shared" ref="H158:J158" si="291">G479</f>
        <v>4.7976489999999989</v>
      </c>
      <c r="I158" s="122">
        <f t="shared" si="291"/>
        <v>0</v>
      </c>
      <c r="J158" s="122">
        <f t="shared" si="291"/>
        <v>0</v>
      </c>
      <c r="K158" s="122">
        <f t="shared" ref="K158:O158" si="292">J479</f>
        <v>0</v>
      </c>
      <c r="L158" s="122">
        <f t="shared" si="292"/>
        <v>0</v>
      </c>
      <c r="M158" s="122">
        <f t="shared" si="292"/>
        <v>0</v>
      </c>
      <c r="N158" s="122">
        <f t="shared" si="292"/>
        <v>0</v>
      </c>
      <c r="O158" s="122">
        <f t="shared" si="292"/>
        <v>0</v>
      </c>
      <c r="P158" s="122">
        <f t="shared" ref="P158:T158" si="293">O479</f>
        <v>0</v>
      </c>
      <c r="Q158" s="122">
        <f t="shared" si="293"/>
        <v>0</v>
      </c>
      <c r="R158" s="122">
        <f t="shared" si="293"/>
        <v>0</v>
      </c>
      <c r="S158" s="122">
        <f t="shared" si="293"/>
        <v>0</v>
      </c>
      <c r="T158" s="122">
        <f t="shared" si="293"/>
        <v>0</v>
      </c>
      <c r="U158" s="122">
        <f t="shared" ref="U158:AI158" si="294">T479</f>
        <v>0</v>
      </c>
      <c r="V158" s="122">
        <f t="shared" si="294"/>
        <v>0</v>
      </c>
      <c r="W158" s="122">
        <f t="shared" si="294"/>
        <v>0</v>
      </c>
      <c r="X158" s="122">
        <f t="shared" si="294"/>
        <v>0</v>
      </c>
      <c r="Y158" s="122">
        <f t="shared" si="294"/>
        <v>0</v>
      </c>
      <c r="Z158" s="122">
        <f t="shared" si="294"/>
        <v>0</v>
      </c>
      <c r="AA158" s="122">
        <f t="shared" si="294"/>
        <v>0</v>
      </c>
      <c r="AB158" s="122">
        <f t="shared" si="294"/>
        <v>0</v>
      </c>
      <c r="AC158" s="122">
        <f t="shared" si="294"/>
        <v>0</v>
      </c>
      <c r="AD158" s="122">
        <f t="shared" si="294"/>
        <v>0</v>
      </c>
      <c r="AE158" s="122">
        <f t="shared" si="294"/>
        <v>0</v>
      </c>
      <c r="AF158" s="122">
        <f t="shared" si="294"/>
        <v>0</v>
      </c>
      <c r="AG158" s="122">
        <f t="shared" si="294"/>
        <v>0</v>
      </c>
      <c r="AH158" s="122">
        <f t="shared" si="294"/>
        <v>0</v>
      </c>
      <c r="AI158" s="122">
        <f t="shared" si="294"/>
        <v>0</v>
      </c>
      <c r="AJ158" s="122">
        <f t="shared" ref="AJ158:AR158" si="295">AI479</f>
        <v>0</v>
      </c>
      <c r="AK158" s="122">
        <f t="shared" si="295"/>
        <v>0</v>
      </c>
      <c r="AL158" s="122">
        <f t="shared" si="295"/>
        <v>0</v>
      </c>
      <c r="AM158" s="122">
        <f t="shared" si="295"/>
        <v>0</v>
      </c>
      <c r="AN158" s="122">
        <f t="shared" si="295"/>
        <v>0</v>
      </c>
      <c r="AO158" s="122">
        <f t="shared" si="295"/>
        <v>0</v>
      </c>
      <c r="AP158" s="122">
        <f t="shared" si="295"/>
        <v>0</v>
      </c>
      <c r="AQ158" s="122">
        <f t="shared" si="295"/>
        <v>0</v>
      </c>
      <c r="AR158" s="122">
        <f t="shared" si="295"/>
        <v>0</v>
      </c>
      <c r="AS158" s="122">
        <f t="shared" ref="AS158:AT158" si="296">AR479</f>
        <v>0</v>
      </c>
      <c r="AT158" s="122">
        <f t="shared" si="296"/>
        <v>0</v>
      </c>
    </row>
    <row r="159" spans="1:89" ht="13" customHeight="1" x14ac:dyDescent="0.75">
      <c r="C159" s="44" t="s">
        <v>67</v>
      </c>
      <c r="D159" s="119"/>
      <c r="E159" s="122">
        <f>INDEX('TS Pat Cap ($M)'!$K$7:$K$50,MATCH(C114,'TS Pat Cap ($M)'!$C$7:$C$50,0),1)</f>
        <v>5.8749200000000004</v>
      </c>
      <c r="F159" s="122">
        <f t="shared" si="278"/>
        <v>5.8749200000000004</v>
      </c>
      <c r="G159" s="122">
        <f t="shared" si="278"/>
        <v>5.8749200000000004</v>
      </c>
      <c r="H159" s="122">
        <f t="shared" ref="H159:J159" si="297">G480</f>
        <v>5.8749199999999995</v>
      </c>
      <c r="I159" s="122">
        <f t="shared" si="297"/>
        <v>5.8749200000000013</v>
      </c>
      <c r="J159" s="122">
        <f t="shared" si="297"/>
        <v>0</v>
      </c>
      <c r="K159" s="122">
        <f t="shared" ref="K159:O159" si="298">J480</f>
        <v>0</v>
      </c>
      <c r="L159" s="122">
        <f t="shared" si="298"/>
        <v>0</v>
      </c>
      <c r="M159" s="122">
        <f t="shared" si="298"/>
        <v>0</v>
      </c>
      <c r="N159" s="122">
        <f t="shared" si="298"/>
        <v>0</v>
      </c>
      <c r="O159" s="122">
        <f t="shared" si="298"/>
        <v>0</v>
      </c>
      <c r="P159" s="122">
        <f t="shared" ref="P159:T159" si="299">O480</f>
        <v>0</v>
      </c>
      <c r="Q159" s="122">
        <f t="shared" si="299"/>
        <v>0</v>
      </c>
      <c r="R159" s="122">
        <f t="shared" si="299"/>
        <v>0</v>
      </c>
      <c r="S159" s="122">
        <f t="shared" si="299"/>
        <v>0</v>
      </c>
      <c r="T159" s="122">
        <f t="shared" si="299"/>
        <v>0</v>
      </c>
      <c r="U159" s="122">
        <f t="shared" ref="U159:AI159" si="300">T480</f>
        <v>0</v>
      </c>
      <c r="V159" s="122">
        <f t="shared" si="300"/>
        <v>0</v>
      </c>
      <c r="W159" s="122">
        <f t="shared" si="300"/>
        <v>0</v>
      </c>
      <c r="X159" s="122">
        <f t="shared" si="300"/>
        <v>0</v>
      </c>
      <c r="Y159" s="122">
        <f t="shared" si="300"/>
        <v>0</v>
      </c>
      <c r="Z159" s="122">
        <f t="shared" si="300"/>
        <v>0</v>
      </c>
      <c r="AA159" s="122">
        <f t="shared" si="300"/>
        <v>0</v>
      </c>
      <c r="AB159" s="122">
        <f t="shared" si="300"/>
        <v>0</v>
      </c>
      <c r="AC159" s="122">
        <f t="shared" si="300"/>
        <v>0</v>
      </c>
      <c r="AD159" s="122">
        <f t="shared" si="300"/>
        <v>0</v>
      </c>
      <c r="AE159" s="122">
        <f t="shared" si="300"/>
        <v>0</v>
      </c>
      <c r="AF159" s="122">
        <f t="shared" si="300"/>
        <v>0</v>
      </c>
      <c r="AG159" s="122">
        <f t="shared" si="300"/>
        <v>0</v>
      </c>
      <c r="AH159" s="122">
        <f t="shared" si="300"/>
        <v>0</v>
      </c>
      <c r="AI159" s="122">
        <f t="shared" si="300"/>
        <v>0</v>
      </c>
      <c r="AJ159" s="122">
        <f t="shared" ref="AJ159:AR159" si="301">AI480</f>
        <v>0</v>
      </c>
      <c r="AK159" s="122">
        <f t="shared" si="301"/>
        <v>0</v>
      </c>
      <c r="AL159" s="122">
        <f t="shared" si="301"/>
        <v>0</v>
      </c>
      <c r="AM159" s="122">
        <f t="shared" si="301"/>
        <v>0</v>
      </c>
      <c r="AN159" s="122">
        <f t="shared" si="301"/>
        <v>0</v>
      </c>
      <c r="AO159" s="122">
        <f t="shared" si="301"/>
        <v>0</v>
      </c>
      <c r="AP159" s="122">
        <f t="shared" si="301"/>
        <v>0</v>
      </c>
      <c r="AQ159" s="122">
        <f t="shared" si="301"/>
        <v>0</v>
      </c>
      <c r="AR159" s="122">
        <f t="shared" si="301"/>
        <v>0</v>
      </c>
      <c r="AS159" s="122">
        <f t="shared" ref="AS159:AT159" si="302">AR480</f>
        <v>0</v>
      </c>
      <c r="AT159" s="122">
        <f t="shared" si="302"/>
        <v>0</v>
      </c>
    </row>
    <row r="160" spans="1:89" x14ac:dyDescent="0.75">
      <c r="C160" s="44" t="s">
        <v>68</v>
      </c>
      <c r="D160" s="119"/>
      <c r="E160" s="122">
        <f>INDEX('TS Pat Cap ($M)'!$K$7:$K$50,MATCH(C115,'TS Pat Cap ($M)'!$C$7:$C$50,0),1)</f>
        <v>28.233865999999999</v>
      </c>
      <c r="F160" s="122">
        <f t="shared" si="278"/>
        <v>28.233865999999999</v>
      </c>
      <c r="G160" s="122">
        <f t="shared" si="278"/>
        <v>28.233866000000003</v>
      </c>
      <c r="H160" s="122">
        <f t="shared" ref="H160:J160" si="303">G481</f>
        <v>28.233865999999999</v>
      </c>
      <c r="I160" s="122">
        <f t="shared" si="303"/>
        <v>28.23386600000001</v>
      </c>
      <c r="J160" s="122">
        <f t="shared" si="303"/>
        <v>28.233866000000003</v>
      </c>
      <c r="K160" s="122">
        <f t="shared" ref="K160:O160" si="304">J481</f>
        <v>0</v>
      </c>
      <c r="L160" s="122">
        <f t="shared" si="304"/>
        <v>0</v>
      </c>
      <c r="M160" s="122">
        <f t="shared" si="304"/>
        <v>0</v>
      </c>
      <c r="N160" s="122">
        <f t="shared" si="304"/>
        <v>0</v>
      </c>
      <c r="O160" s="122">
        <f t="shared" si="304"/>
        <v>0</v>
      </c>
      <c r="P160" s="122">
        <f t="shared" ref="P160:T160" si="305">O481</f>
        <v>0</v>
      </c>
      <c r="Q160" s="122">
        <f t="shared" si="305"/>
        <v>0</v>
      </c>
      <c r="R160" s="122">
        <f t="shared" si="305"/>
        <v>0</v>
      </c>
      <c r="S160" s="122">
        <f t="shared" si="305"/>
        <v>0</v>
      </c>
      <c r="T160" s="122">
        <f t="shared" si="305"/>
        <v>0</v>
      </c>
      <c r="U160" s="122">
        <f t="shared" ref="U160:AI160" si="306">T481</f>
        <v>0</v>
      </c>
      <c r="V160" s="122">
        <f t="shared" si="306"/>
        <v>0</v>
      </c>
      <c r="W160" s="122">
        <f t="shared" si="306"/>
        <v>0</v>
      </c>
      <c r="X160" s="122">
        <f t="shared" si="306"/>
        <v>0</v>
      </c>
      <c r="Y160" s="122">
        <f t="shared" si="306"/>
        <v>0</v>
      </c>
      <c r="Z160" s="122">
        <f t="shared" si="306"/>
        <v>0</v>
      </c>
      <c r="AA160" s="122">
        <f t="shared" si="306"/>
        <v>0</v>
      </c>
      <c r="AB160" s="122">
        <f t="shared" si="306"/>
        <v>0</v>
      </c>
      <c r="AC160" s="122">
        <f t="shared" si="306"/>
        <v>0</v>
      </c>
      <c r="AD160" s="122">
        <f t="shared" si="306"/>
        <v>0</v>
      </c>
      <c r="AE160" s="122">
        <f t="shared" si="306"/>
        <v>0</v>
      </c>
      <c r="AF160" s="122">
        <f t="shared" si="306"/>
        <v>0</v>
      </c>
      <c r="AG160" s="122">
        <f t="shared" si="306"/>
        <v>0</v>
      </c>
      <c r="AH160" s="122">
        <f t="shared" si="306"/>
        <v>0</v>
      </c>
      <c r="AI160" s="122">
        <f t="shared" si="306"/>
        <v>0</v>
      </c>
      <c r="AJ160" s="122">
        <f t="shared" ref="AJ160:AR160" si="307">AI481</f>
        <v>0</v>
      </c>
      <c r="AK160" s="122">
        <f t="shared" si="307"/>
        <v>0</v>
      </c>
      <c r="AL160" s="122">
        <f t="shared" si="307"/>
        <v>0</v>
      </c>
      <c r="AM160" s="122">
        <f t="shared" si="307"/>
        <v>0</v>
      </c>
      <c r="AN160" s="122">
        <f t="shared" si="307"/>
        <v>0</v>
      </c>
      <c r="AO160" s="122">
        <f t="shared" si="307"/>
        <v>0</v>
      </c>
      <c r="AP160" s="122">
        <f t="shared" si="307"/>
        <v>0</v>
      </c>
      <c r="AQ160" s="122">
        <f t="shared" si="307"/>
        <v>0</v>
      </c>
      <c r="AR160" s="122">
        <f t="shared" si="307"/>
        <v>0</v>
      </c>
      <c r="AS160" s="122">
        <f t="shared" ref="AS160:AT160" si="308">AR481</f>
        <v>0</v>
      </c>
      <c r="AT160" s="122">
        <f t="shared" si="308"/>
        <v>0</v>
      </c>
    </row>
    <row r="161" spans="3:46" x14ac:dyDescent="0.75">
      <c r="C161" s="44" t="s">
        <v>99</v>
      </c>
      <c r="D161" s="119"/>
      <c r="E161" s="122">
        <f>INDEX('TS Pat Cap ($M)'!$K$7:$K$50,MATCH(C116,'TS Pat Cap ($M)'!$C$7:$C$50,0),1)</f>
        <v>46.417935999999997</v>
      </c>
      <c r="F161" s="122">
        <f t="shared" si="278"/>
        <v>46.417935999999997</v>
      </c>
      <c r="G161" s="122">
        <f t="shared" si="278"/>
        <v>46.417936000000005</v>
      </c>
      <c r="H161" s="122">
        <f t="shared" ref="H161:J161" si="309">G482</f>
        <v>46.417935999999997</v>
      </c>
      <c r="I161" s="122">
        <f t="shared" si="309"/>
        <v>46.417936000000012</v>
      </c>
      <c r="J161" s="122">
        <f t="shared" si="309"/>
        <v>46.417936000000005</v>
      </c>
      <c r="K161" s="122">
        <f t="shared" ref="K161:O161" si="310">J482</f>
        <v>46.417936000000019</v>
      </c>
      <c r="L161" s="122">
        <f t="shared" si="310"/>
        <v>0</v>
      </c>
      <c r="M161" s="122">
        <f t="shared" si="310"/>
        <v>0</v>
      </c>
      <c r="N161" s="122">
        <f t="shared" si="310"/>
        <v>0</v>
      </c>
      <c r="O161" s="122">
        <f t="shared" si="310"/>
        <v>0</v>
      </c>
      <c r="P161" s="122">
        <f t="shared" ref="P161:T161" si="311">O482</f>
        <v>0</v>
      </c>
      <c r="Q161" s="122">
        <f t="shared" si="311"/>
        <v>0</v>
      </c>
      <c r="R161" s="122">
        <f t="shared" si="311"/>
        <v>0</v>
      </c>
      <c r="S161" s="122">
        <f t="shared" si="311"/>
        <v>0</v>
      </c>
      <c r="T161" s="122">
        <f t="shared" si="311"/>
        <v>0</v>
      </c>
      <c r="U161" s="122">
        <f t="shared" ref="U161:AI161" si="312">T482</f>
        <v>0</v>
      </c>
      <c r="V161" s="122">
        <f t="shared" si="312"/>
        <v>0</v>
      </c>
      <c r="W161" s="122">
        <f t="shared" si="312"/>
        <v>0</v>
      </c>
      <c r="X161" s="122">
        <f t="shared" si="312"/>
        <v>0</v>
      </c>
      <c r="Y161" s="122">
        <f t="shared" si="312"/>
        <v>0</v>
      </c>
      <c r="Z161" s="122">
        <f t="shared" si="312"/>
        <v>0</v>
      </c>
      <c r="AA161" s="122">
        <f t="shared" si="312"/>
        <v>0</v>
      </c>
      <c r="AB161" s="122">
        <f t="shared" si="312"/>
        <v>0</v>
      </c>
      <c r="AC161" s="122">
        <f t="shared" si="312"/>
        <v>0</v>
      </c>
      <c r="AD161" s="122">
        <f t="shared" si="312"/>
        <v>0</v>
      </c>
      <c r="AE161" s="122">
        <f t="shared" si="312"/>
        <v>0</v>
      </c>
      <c r="AF161" s="122">
        <f t="shared" si="312"/>
        <v>0</v>
      </c>
      <c r="AG161" s="122">
        <f t="shared" si="312"/>
        <v>0</v>
      </c>
      <c r="AH161" s="122">
        <f t="shared" si="312"/>
        <v>0</v>
      </c>
      <c r="AI161" s="122">
        <f t="shared" si="312"/>
        <v>0</v>
      </c>
      <c r="AJ161" s="122">
        <f t="shared" ref="AJ161:AR161" si="313">AI482</f>
        <v>0</v>
      </c>
      <c r="AK161" s="122">
        <f t="shared" si="313"/>
        <v>0</v>
      </c>
      <c r="AL161" s="122">
        <f t="shared" si="313"/>
        <v>0</v>
      </c>
      <c r="AM161" s="122">
        <f t="shared" si="313"/>
        <v>0</v>
      </c>
      <c r="AN161" s="122">
        <f t="shared" si="313"/>
        <v>0</v>
      </c>
      <c r="AO161" s="122">
        <f t="shared" si="313"/>
        <v>0</v>
      </c>
      <c r="AP161" s="122">
        <f t="shared" si="313"/>
        <v>0</v>
      </c>
      <c r="AQ161" s="122">
        <f t="shared" si="313"/>
        <v>0</v>
      </c>
      <c r="AR161" s="122">
        <f t="shared" si="313"/>
        <v>0</v>
      </c>
      <c r="AS161" s="122">
        <f t="shared" ref="AS161:AT161" si="314">AR482</f>
        <v>0</v>
      </c>
      <c r="AT161" s="122">
        <f t="shared" si="314"/>
        <v>0</v>
      </c>
    </row>
    <row r="162" spans="3:46" x14ac:dyDescent="0.75">
      <c r="C162" s="44" t="s">
        <v>100</v>
      </c>
      <c r="D162" s="119"/>
      <c r="E162" s="122">
        <f>INDEX('TS Pat Cap ($M)'!$K$7:$K$50,MATCH(C117,'TS Pat Cap ($M)'!$C$7:$C$50,0),1)</f>
        <v>2.25169</v>
      </c>
      <c r="F162" s="122">
        <f t="shared" si="278"/>
        <v>2.2516899999999995</v>
      </c>
      <c r="G162" s="122">
        <f t="shared" si="278"/>
        <v>2.2516899999999995</v>
      </c>
      <c r="H162" s="122">
        <f t="shared" ref="H162:J162" si="315">G483</f>
        <v>2.2516899999999995</v>
      </c>
      <c r="I162" s="122">
        <f t="shared" si="315"/>
        <v>2.25169</v>
      </c>
      <c r="J162" s="122">
        <f t="shared" si="315"/>
        <v>2.25169</v>
      </c>
      <c r="K162" s="122">
        <f t="shared" ref="K162:O162" si="316">J483</f>
        <v>2.2516900000000009</v>
      </c>
      <c r="L162" s="122">
        <f t="shared" si="316"/>
        <v>2.2516899999999991</v>
      </c>
      <c r="M162" s="122">
        <f t="shared" si="316"/>
        <v>0</v>
      </c>
      <c r="N162" s="122">
        <f t="shared" si="316"/>
        <v>0</v>
      </c>
      <c r="O162" s="122">
        <f t="shared" si="316"/>
        <v>0</v>
      </c>
      <c r="P162" s="122">
        <f t="shared" ref="P162:T162" si="317">O483</f>
        <v>0</v>
      </c>
      <c r="Q162" s="122">
        <f t="shared" si="317"/>
        <v>0</v>
      </c>
      <c r="R162" s="122">
        <f t="shared" si="317"/>
        <v>0</v>
      </c>
      <c r="S162" s="122">
        <f t="shared" si="317"/>
        <v>0</v>
      </c>
      <c r="T162" s="122">
        <f t="shared" si="317"/>
        <v>0</v>
      </c>
      <c r="U162" s="122">
        <f t="shared" ref="U162:AI162" si="318">T483</f>
        <v>0</v>
      </c>
      <c r="V162" s="122">
        <f t="shared" si="318"/>
        <v>0</v>
      </c>
      <c r="W162" s="122">
        <f t="shared" si="318"/>
        <v>0</v>
      </c>
      <c r="X162" s="122">
        <f t="shared" si="318"/>
        <v>0</v>
      </c>
      <c r="Y162" s="122">
        <f t="shared" si="318"/>
        <v>0</v>
      </c>
      <c r="Z162" s="122">
        <f t="shared" si="318"/>
        <v>0</v>
      </c>
      <c r="AA162" s="122">
        <f t="shared" si="318"/>
        <v>0</v>
      </c>
      <c r="AB162" s="122">
        <f t="shared" si="318"/>
        <v>0</v>
      </c>
      <c r="AC162" s="122">
        <f t="shared" si="318"/>
        <v>0</v>
      </c>
      <c r="AD162" s="122">
        <f t="shared" si="318"/>
        <v>0</v>
      </c>
      <c r="AE162" s="122">
        <f t="shared" si="318"/>
        <v>0</v>
      </c>
      <c r="AF162" s="122">
        <f t="shared" si="318"/>
        <v>0</v>
      </c>
      <c r="AG162" s="122">
        <f t="shared" si="318"/>
        <v>0</v>
      </c>
      <c r="AH162" s="122">
        <f t="shared" si="318"/>
        <v>0</v>
      </c>
      <c r="AI162" s="122">
        <f t="shared" si="318"/>
        <v>0</v>
      </c>
      <c r="AJ162" s="122">
        <f t="shared" ref="AJ162:AR162" si="319">AI483</f>
        <v>0</v>
      </c>
      <c r="AK162" s="122">
        <f t="shared" si="319"/>
        <v>0</v>
      </c>
      <c r="AL162" s="122">
        <f t="shared" si="319"/>
        <v>0</v>
      </c>
      <c r="AM162" s="122">
        <f t="shared" si="319"/>
        <v>0</v>
      </c>
      <c r="AN162" s="122">
        <f t="shared" si="319"/>
        <v>0</v>
      </c>
      <c r="AO162" s="122">
        <f t="shared" si="319"/>
        <v>0</v>
      </c>
      <c r="AP162" s="122">
        <f t="shared" si="319"/>
        <v>0</v>
      </c>
      <c r="AQ162" s="122">
        <f t="shared" si="319"/>
        <v>0</v>
      </c>
      <c r="AR162" s="122">
        <f t="shared" si="319"/>
        <v>0</v>
      </c>
      <c r="AS162" s="122">
        <f t="shared" ref="AS162:AT162" si="320">AR483</f>
        <v>0</v>
      </c>
      <c r="AT162" s="122">
        <f t="shared" si="320"/>
        <v>0</v>
      </c>
    </row>
    <row r="163" spans="3:46" x14ac:dyDescent="0.75">
      <c r="C163" s="44" t="s">
        <v>69</v>
      </c>
      <c r="D163" s="119"/>
      <c r="E163" s="122">
        <f>INDEX('TS Pat Cap ($M)'!$K$7:$K$50,MATCH(C118,'TS Pat Cap ($M)'!$C$7:$C$50,0),1)</f>
        <v>9.9771680000000007</v>
      </c>
      <c r="F163" s="122">
        <f t="shared" si="278"/>
        <v>9.9771680000000007</v>
      </c>
      <c r="G163" s="122">
        <f t="shared" si="278"/>
        <v>9.9771680000000007</v>
      </c>
      <c r="H163" s="122">
        <f t="shared" ref="H163:J163" si="321">G484</f>
        <v>9.9771679999999989</v>
      </c>
      <c r="I163" s="122">
        <f t="shared" si="321"/>
        <v>9.9771680000000025</v>
      </c>
      <c r="J163" s="122">
        <f t="shared" si="321"/>
        <v>9.9771680000000007</v>
      </c>
      <c r="K163" s="122">
        <f t="shared" ref="K163:O163" si="322">J484</f>
        <v>9.9771680000000043</v>
      </c>
      <c r="L163" s="122">
        <f t="shared" si="322"/>
        <v>9.9771679999999971</v>
      </c>
      <c r="M163" s="122">
        <f t="shared" si="322"/>
        <v>9.9771680000000007</v>
      </c>
      <c r="N163" s="122">
        <f t="shared" si="322"/>
        <v>0</v>
      </c>
      <c r="O163" s="122">
        <f t="shared" si="322"/>
        <v>0</v>
      </c>
      <c r="P163" s="122">
        <f t="shared" ref="P163:T163" si="323">O484</f>
        <v>0</v>
      </c>
      <c r="Q163" s="122">
        <f t="shared" si="323"/>
        <v>0</v>
      </c>
      <c r="R163" s="122">
        <f t="shared" si="323"/>
        <v>0</v>
      </c>
      <c r="S163" s="122">
        <f t="shared" si="323"/>
        <v>0</v>
      </c>
      <c r="T163" s="122">
        <f t="shared" si="323"/>
        <v>0</v>
      </c>
      <c r="U163" s="122">
        <f t="shared" ref="U163:AI163" si="324">T484</f>
        <v>0</v>
      </c>
      <c r="V163" s="122">
        <f t="shared" si="324"/>
        <v>0</v>
      </c>
      <c r="W163" s="122">
        <f t="shared" si="324"/>
        <v>0</v>
      </c>
      <c r="X163" s="122">
        <f t="shared" si="324"/>
        <v>0</v>
      </c>
      <c r="Y163" s="122">
        <f t="shared" si="324"/>
        <v>0</v>
      </c>
      <c r="Z163" s="122">
        <f t="shared" si="324"/>
        <v>0</v>
      </c>
      <c r="AA163" s="122">
        <f t="shared" si="324"/>
        <v>0</v>
      </c>
      <c r="AB163" s="122">
        <f t="shared" si="324"/>
        <v>0</v>
      </c>
      <c r="AC163" s="122">
        <f t="shared" si="324"/>
        <v>0</v>
      </c>
      <c r="AD163" s="122">
        <f t="shared" si="324"/>
        <v>0</v>
      </c>
      <c r="AE163" s="122">
        <f t="shared" si="324"/>
        <v>0</v>
      </c>
      <c r="AF163" s="122">
        <f t="shared" si="324"/>
        <v>0</v>
      </c>
      <c r="AG163" s="122">
        <f t="shared" si="324"/>
        <v>0</v>
      </c>
      <c r="AH163" s="122">
        <f t="shared" si="324"/>
        <v>0</v>
      </c>
      <c r="AI163" s="122">
        <f t="shared" si="324"/>
        <v>0</v>
      </c>
      <c r="AJ163" s="122">
        <f t="shared" ref="AJ163:AR163" si="325">AI484</f>
        <v>0</v>
      </c>
      <c r="AK163" s="122">
        <f t="shared" si="325"/>
        <v>0</v>
      </c>
      <c r="AL163" s="122">
        <f t="shared" si="325"/>
        <v>0</v>
      </c>
      <c r="AM163" s="122">
        <f t="shared" si="325"/>
        <v>0</v>
      </c>
      <c r="AN163" s="122">
        <f t="shared" si="325"/>
        <v>0</v>
      </c>
      <c r="AO163" s="122">
        <f t="shared" si="325"/>
        <v>0</v>
      </c>
      <c r="AP163" s="122">
        <f t="shared" si="325"/>
        <v>0</v>
      </c>
      <c r="AQ163" s="122">
        <f t="shared" si="325"/>
        <v>0</v>
      </c>
      <c r="AR163" s="122">
        <f t="shared" si="325"/>
        <v>0</v>
      </c>
      <c r="AS163" s="122">
        <f t="shared" ref="AS163:AT163" si="326">AR484</f>
        <v>0</v>
      </c>
      <c r="AT163" s="122">
        <f t="shared" si="326"/>
        <v>0</v>
      </c>
    </row>
    <row r="164" spans="3:46" x14ac:dyDescent="0.75">
      <c r="C164" s="44" t="s">
        <v>138</v>
      </c>
      <c r="D164" s="119"/>
      <c r="E164" s="122">
        <f>INDEX('TS Pat Cap ($M)'!$K$7:$K$50,MATCH(C119,'TS Pat Cap ($M)'!$C$7:$C$50,0),1)</f>
        <v>64.461262000000005</v>
      </c>
      <c r="F164" s="122">
        <f t="shared" si="278"/>
        <v>64.461262000000005</v>
      </c>
      <c r="G164" s="122">
        <f t="shared" si="278"/>
        <v>64.461262000000005</v>
      </c>
      <c r="H164" s="122">
        <f t="shared" ref="H164:J164" si="327">G485</f>
        <v>64.461261999999991</v>
      </c>
      <c r="I164" s="122">
        <f t="shared" si="327"/>
        <v>64.461262000000005</v>
      </c>
      <c r="J164" s="122">
        <f t="shared" si="327"/>
        <v>64.461261999999991</v>
      </c>
      <c r="K164" s="122">
        <f t="shared" ref="K164:O164" si="328">J485</f>
        <v>64.461262000000005</v>
      </c>
      <c r="L164" s="122">
        <f t="shared" si="328"/>
        <v>64.461261999999962</v>
      </c>
      <c r="M164" s="122">
        <f t="shared" si="328"/>
        <v>64.461261999999977</v>
      </c>
      <c r="N164" s="122">
        <f t="shared" si="328"/>
        <v>64.461261999999991</v>
      </c>
      <c r="O164" s="122">
        <f t="shared" si="328"/>
        <v>0</v>
      </c>
      <c r="P164" s="122">
        <f t="shared" ref="P164:T164" si="329">O485</f>
        <v>0</v>
      </c>
      <c r="Q164" s="122">
        <f t="shared" si="329"/>
        <v>0</v>
      </c>
      <c r="R164" s="122">
        <f t="shared" si="329"/>
        <v>0</v>
      </c>
      <c r="S164" s="122">
        <f t="shared" si="329"/>
        <v>0</v>
      </c>
      <c r="T164" s="122">
        <f t="shared" si="329"/>
        <v>0</v>
      </c>
      <c r="U164" s="122">
        <f t="shared" ref="U164:AI164" si="330">T485</f>
        <v>0</v>
      </c>
      <c r="V164" s="122">
        <f t="shared" si="330"/>
        <v>0</v>
      </c>
      <c r="W164" s="122">
        <f t="shared" si="330"/>
        <v>0</v>
      </c>
      <c r="X164" s="122">
        <f t="shared" si="330"/>
        <v>0</v>
      </c>
      <c r="Y164" s="122">
        <f t="shared" si="330"/>
        <v>0</v>
      </c>
      <c r="Z164" s="122">
        <f t="shared" si="330"/>
        <v>0</v>
      </c>
      <c r="AA164" s="122">
        <f t="shared" si="330"/>
        <v>0</v>
      </c>
      <c r="AB164" s="122">
        <f t="shared" si="330"/>
        <v>0</v>
      </c>
      <c r="AC164" s="122">
        <f t="shared" si="330"/>
        <v>0</v>
      </c>
      <c r="AD164" s="122">
        <f t="shared" si="330"/>
        <v>0</v>
      </c>
      <c r="AE164" s="122">
        <f t="shared" si="330"/>
        <v>0</v>
      </c>
      <c r="AF164" s="122">
        <f t="shared" si="330"/>
        <v>0</v>
      </c>
      <c r="AG164" s="122">
        <f t="shared" si="330"/>
        <v>0</v>
      </c>
      <c r="AH164" s="122">
        <f t="shared" si="330"/>
        <v>0</v>
      </c>
      <c r="AI164" s="122">
        <f t="shared" si="330"/>
        <v>0</v>
      </c>
      <c r="AJ164" s="122">
        <f t="shared" ref="AJ164:AR164" si="331">AI485</f>
        <v>0</v>
      </c>
      <c r="AK164" s="122">
        <f t="shared" si="331"/>
        <v>0</v>
      </c>
      <c r="AL164" s="122">
        <f t="shared" si="331"/>
        <v>0</v>
      </c>
      <c r="AM164" s="122">
        <f t="shared" si="331"/>
        <v>0</v>
      </c>
      <c r="AN164" s="122">
        <f t="shared" si="331"/>
        <v>0</v>
      </c>
      <c r="AO164" s="122">
        <f t="shared" si="331"/>
        <v>0</v>
      </c>
      <c r="AP164" s="122">
        <f t="shared" si="331"/>
        <v>0</v>
      </c>
      <c r="AQ164" s="122">
        <f t="shared" si="331"/>
        <v>0</v>
      </c>
      <c r="AR164" s="122">
        <f t="shared" si="331"/>
        <v>0</v>
      </c>
      <c r="AS164" s="122">
        <f t="shared" ref="AS164:AT164" si="332">AR485</f>
        <v>0</v>
      </c>
      <c r="AT164" s="122">
        <f t="shared" si="332"/>
        <v>0</v>
      </c>
    </row>
    <row r="165" spans="3:46" x14ac:dyDescent="0.75">
      <c r="C165" s="44" t="s">
        <v>70</v>
      </c>
      <c r="D165" s="119"/>
      <c r="E165" s="122">
        <f>INDEX('TS Pat Cap ($M)'!$K$7:$K$50,MATCH(C120,'TS Pat Cap ($M)'!$C$7:$C$50,0),1)</f>
        <v>22.111287000000001</v>
      </c>
      <c r="F165" s="122">
        <f t="shared" si="278"/>
        <v>22.111286999999997</v>
      </c>
      <c r="G165" s="122">
        <f t="shared" si="278"/>
        <v>22.111286999999997</v>
      </c>
      <c r="H165" s="122">
        <f t="shared" ref="H165:AT165" si="333">G486</f>
        <v>22.111286999999997</v>
      </c>
      <c r="I165" s="122">
        <f t="shared" si="333"/>
        <v>22.111287000000004</v>
      </c>
      <c r="J165" s="122">
        <f t="shared" si="333"/>
        <v>22.111287000000001</v>
      </c>
      <c r="K165" s="122">
        <f t="shared" si="333"/>
        <v>22.111287000000008</v>
      </c>
      <c r="L165" s="122">
        <f t="shared" si="333"/>
        <v>22.11128699999999</v>
      </c>
      <c r="M165" s="122">
        <f t="shared" si="333"/>
        <v>22.111286999999994</v>
      </c>
      <c r="N165" s="122">
        <f t="shared" si="333"/>
        <v>22.111286999999997</v>
      </c>
      <c r="O165" s="122">
        <f t="shared" si="333"/>
        <v>22.111286999999994</v>
      </c>
      <c r="P165" s="122">
        <f t="shared" si="333"/>
        <v>0</v>
      </c>
      <c r="Q165" s="122">
        <f t="shared" si="333"/>
        <v>0</v>
      </c>
      <c r="R165" s="122">
        <f t="shared" si="333"/>
        <v>0</v>
      </c>
      <c r="S165" s="122">
        <f t="shared" si="333"/>
        <v>0</v>
      </c>
      <c r="T165" s="122">
        <f t="shared" si="333"/>
        <v>0</v>
      </c>
      <c r="U165" s="122">
        <f t="shared" si="333"/>
        <v>0</v>
      </c>
      <c r="V165" s="122">
        <f t="shared" si="333"/>
        <v>0</v>
      </c>
      <c r="W165" s="122">
        <f t="shared" si="333"/>
        <v>0</v>
      </c>
      <c r="X165" s="122">
        <f t="shared" si="333"/>
        <v>0</v>
      </c>
      <c r="Y165" s="122">
        <f t="shared" si="333"/>
        <v>0</v>
      </c>
      <c r="Z165" s="122">
        <f t="shared" si="333"/>
        <v>0</v>
      </c>
      <c r="AA165" s="122">
        <f t="shared" si="333"/>
        <v>0</v>
      </c>
      <c r="AB165" s="122">
        <f t="shared" si="333"/>
        <v>0</v>
      </c>
      <c r="AC165" s="122">
        <f t="shared" si="333"/>
        <v>0</v>
      </c>
      <c r="AD165" s="122">
        <f t="shared" si="333"/>
        <v>0</v>
      </c>
      <c r="AE165" s="122">
        <f t="shared" si="333"/>
        <v>0</v>
      </c>
      <c r="AF165" s="122">
        <f t="shared" si="333"/>
        <v>0</v>
      </c>
      <c r="AG165" s="122">
        <f t="shared" si="333"/>
        <v>0</v>
      </c>
      <c r="AH165" s="122">
        <f t="shared" si="333"/>
        <v>0</v>
      </c>
      <c r="AI165" s="122">
        <f t="shared" si="333"/>
        <v>0</v>
      </c>
      <c r="AJ165" s="122">
        <f t="shared" si="333"/>
        <v>0</v>
      </c>
      <c r="AK165" s="122">
        <f t="shared" si="333"/>
        <v>0</v>
      </c>
      <c r="AL165" s="122">
        <f t="shared" si="333"/>
        <v>0</v>
      </c>
      <c r="AM165" s="122">
        <f t="shared" si="333"/>
        <v>0</v>
      </c>
      <c r="AN165" s="122">
        <f t="shared" si="333"/>
        <v>0</v>
      </c>
      <c r="AO165" s="122">
        <f t="shared" si="333"/>
        <v>0</v>
      </c>
      <c r="AP165" s="122">
        <f t="shared" si="333"/>
        <v>0</v>
      </c>
      <c r="AQ165" s="122">
        <f t="shared" si="333"/>
        <v>0</v>
      </c>
      <c r="AR165" s="122">
        <f t="shared" si="333"/>
        <v>0</v>
      </c>
      <c r="AS165" s="122">
        <f t="shared" si="333"/>
        <v>0</v>
      </c>
      <c r="AT165" s="122">
        <f t="shared" si="333"/>
        <v>0</v>
      </c>
    </row>
    <row r="166" spans="3:46" x14ac:dyDescent="0.75">
      <c r="C166" s="44" t="s">
        <v>101</v>
      </c>
      <c r="D166" s="119"/>
      <c r="E166" s="122">
        <f>INDEX('TS Pat Cap ($M)'!$K$7:$K$50,MATCH(C121,'TS Pat Cap ($M)'!$C$7:$C$50,0),1)</f>
        <v>38.316232999999997</v>
      </c>
      <c r="F166" s="122">
        <f t="shared" si="278"/>
        <v>38.316232999999997</v>
      </c>
      <c r="G166" s="122">
        <f t="shared" si="278"/>
        <v>38.316232999999997</v>
      </c>
      <c r="H166" s="122">
        <f t="shared" ref="H166:J166" si="334">G487</f>
        <v>38.31623299999999</v>
      </c>
      <c r="I166" s="122">
        <f t="shared" si="334"/>
        <v>38.316233000000004</v>
      </c>
      <c r="J166" s="122">
        <f t="shared" si="334"/>
        <v>38.316232999999997</v>
      </c>
      <c r="K166" s="122">
        <f t="shared" ref="K166:O166" si="335">J487</f>
        <v>38.316233000000011</v>
      </c>
      <c r="L166" s="122">
        <f t="shared" si="335"/>
        <v>38.316232999999983</v>
      </c>
      <c r="M166" s="122">
        <f t="shared" si="335"/>
        <v>38.31623299999999</v>
      </c>
      <c r="N166" s="122">
        <f t="shared" si="335"/>
        <v>38.31623299999999</v>
      </c>
      <c r="O166" s="122">
        <f t="shared" si="335"/>
        <v>38.316232999999983</v>
      </c>
      <c r="P166" s="122">
        <f t="shared" ref="P166:T166" si="336">O487</f>
        <v>38.316232999999983</v>
      </c>
      <c r="Q166" s="122">
        <f t="shared" si="336"/>
        <v>0</v>
      </c>
      <c r="R166" s="122">
        <f t="shared" si="336"/>
        <v>0</v>
      </c>
      <c r="S166" s="122">
        <f t="shared" si="336"/>
        <v>0</v>
      </c>
      <c r="T166" s="122">
        <f t="shared" si="336"/>
        <v>0</v>
      </c>
      <c r="U166" s="122">
        <f t="shared" ref="U166:AI166" si="337">T487</f>
        <v>0</v>
      </c>
      <c r="V166" s="122">
        <f t="shared" si="337"/>
        <v>0</v>
      </c>
      <c r="W166" s="122">
        <f t="shared" si="337"/>
        <v>0</v>
      </c>
      <c r="X166" s="122">
        <f t="shared" si="337"/>
        <v>0</v>
      </c>
      <c r="Y166" s="122">
        <f t="shared" si="337"/>
        <v>0</v>
      </c>
      <c r="Z166" s="122">
        <f t="shared" si="337"/>
        <v>0</v>
      </c>
      <c r="AA166" s="122">
        <f t="shared" si="337"/>
        <v>0</v>
      </c>
      <c r="AB166" s="122">
        <f t="shared" si="337"/>
        <v>0</v>
      </c>
      <c r="AC166" s="122">
        <f t="shared" si="337"/>
        <v>0</v>
      </c>
      <c r="AD166" s="122">
        <f t="shared" si="337"/>
        <v>0</v>
      </c>
      <c r="AE166" s="122">
        <f t="shared" si="337"/>
        <v>0</v>
      </c>
      <c r="AF166" s="122">
        <f t="shared" si="337"/>
        <v>0</v>
      </c>
      <c r="AG166" s="122">
        <f t="shared" si="337"/>
        <v>0</v>
      </c>
      <c r="AH166" s="122">
        <f t="shared" si="337"/>
        <v>0</v>
      </c>
      <c r="AI166" s="122">
        <f t="shared" si="337"/>
        <v>0</v>
      </c>
      <c r="AJ166" s="122">
        <f t="shared" ref="AJ166:AR166" si="338">AI487</f>
        <v>0</v>
      </c>
      <c r="AK166" s="122">
        <f t="shared" si="338"/>
        <v>0</v>
      </c>
      <c r="AL166" s="122">
        <f t="shared" si="338"/>
        <v>0</v>
      </c>
      <c r="AM166" s="122">
        <f t="shared" si="338"/>
        <v>0</v>
      </c>
      <c r="AN166" s="122">
        <f t="shared" si="338"/>
        <v>0</v>
      </c>
      <c r="AO166" s="122">
        <f t="shared" si="338"/>
        <v>0</v>
      </c>
      <c r="AP166" s="122">
        <f t="shared" si="338"/>
        <v>0</v>
      </c>
      <c r="AQ166" s="122">
        <f t="shared" si="338"/>
        <v>0</v>
      </c>
      <c r="AR166" s="122">
        <f t="shared" si="338"/>
        <v>0</v>
      </c>
      <c r="AS166" s="122">
        <f t="shared" ref="AS166:AT166" si="339">AR487</f>
        <v>0</v>
      </c>
      <c r="AT166" s="122">
        <f t="shared" si="339"/>
        <v>0</v>
      </c>
    </row>
    <row r="167" spans="3:46" x14ac:dyDescent="0.75">
      <c r="C167" s="44" t="s">
        <v>71</v>
      </c>
      <c r="D167" s="119"/>
      <c r="E167" s="122">
        <f>INDEX('TS Pat Cap ($M)'!$K$7:$K$50,MATCH(C122,'TS Pat Cap ($M)'!$C$7:$C$50,0),1)</f>
        <v>22.260121000000002</v>
      </c>
      <c r="F167" s="122">
        <f t="shared" si="278"/>
        <v>22.260121000000002</v>
      </c>
      <c r="G167" s="122">
        <f t="shared" si="278"/>
        <v>22.260121000000002</v>
      </c>
      <c r="H167" s="122">
        <f t="shared" ref="H167:J167" si="340">G488</f>
        <v>22.260120999999994</v>
      </c>
      <c r="I167" s="122">
        <f t="shared" si="340"/>
        <v>22.260121000000002</v>
      </c>
      <c r="J167" s="122">
        <f t="shared" si="340"/>
        <v>22.260120999999998</v>
      </c>
      <c r="K167" s="122">
        <f t="shared" ref="K167:O167" si="341">J488</f>
        <v>22.260121000000005</v>
      </c>
      <c r="L167" s="122">
        <f t="shared" si="341"/>
        <v>22.260120999999991</v>
      </c>
      <c r="M167" s="122">
        <f t="shared" si="341"/>
        <v>22.260120999999998</v>
      </c>
      <c r="N167" s="122">
        <f t="shared" si="341"/>
        <v>22.260120999999998</v>
      </c>
      <c r="O167" s="122">
        <f t="shared" si="341"/>
        <v>22.260120999999994</v>
      </c>
      <c r="P167" s="122">
        <f t="shared" ref="P167:T167" si="342">O488</f>
        <v>22.260120999999998</v>
      </c>
      <c r="Q167" s="122">
        <f t="shared" si="342"/>
        <v>22.260120999999998</v>
      </c>
      <c r="R167" s="122">
        <f t="shared" si="342"/>
        <v>0</v>
      </c>
      <c r="S167" s="122">
        <f t="shared" si="342"/>
        <v>0</v>
      </c>
      <c r="T167" s="122">
        <f t="shared" si="342"/>
        <v>0</v>
      </c>
      <c r="U167" s="122">
        <f t="shared" ref="U167:AI167" si="343">T488</f>
        <v>0</v>
      </c>
      <c r="V167" s="122">
        <f t="shared" si="343"/>
        <v>0</v>
      </c>
      <c r="W167" s="122">
        <f t="shared" si="343"/>
        <v>0</v>
      </c>
      <c r="X167" s="122">
        <f t="shared" si="343"/>
        <v>0</v>
      </c>
      <c r="Y167" s="122">
        <f t="shared" si="343"/>
        <v>0</v>
      </c>
      <c r="Z167" s="122">
        <f t="shared" si="343"/>
        <v>0</v>
      </c>
      <c r="AA167" s="122">
        <f t="shared" si="343"/>
        <v>0</v>
      </c>
      <c r="AB167" s="122">
        <f t="shared" si="343"/>
        <v>0</v>
      </c>
      <c r="AC167" s="122">
        <f t="shared" si="343"/>
        <v>0</v>
      </c>
      <c r="AD167" s="122">
        <f t="shared" si="343"/>
        <v>0</v>
      </c>
      <c r="AE167" s="122">
        <f t="shared" si="343"/>
        <v>0</v>
      </c>
      <c r="AF167" s="122">
        <f t="shared" si="343"/>
        <v>0</v>
      </c>
      <c r="AG167" s="122">
        <f t="shared" si="343"/>
        <v>0</v>
      </c>
      <c r="AH167" s="122">
        <f t="shared" si="343"/>
        <v>0</v>
      </c>
      <c r="AI167" s="122">
        <f t="shared" si="343"/>
        <v>0</v>
      </c>
      <c r="AJ167" s="122">
        <f t="shared" ref="AJ167:AR167" si="344">AI488</f>
        <v>0</v>
      </c>
      <c r="AK167" s="122">
        <f t="shared" si="344"/>
        <v>0</v>
      </c>
      <c r="AL167" s="122">
        <f t="shared" si="344"/>
        <v>0</v>
      </c>
      <c r="AM167" s="122">
        <f t="shared" si="344"/>
        <v>0</v>
      </c>
      <c r="AN167" s="122">
        <f t="shared" si="344"/>
        <v>0</v>
      </c>
      <c r="AO167" s="122">
        <f t="shared" si="344"/>
        <v>0</v>
      </c>
      <c r="AP167" s="122">
        <f t="shared" si="344"/>
        <v>0</v>
      </c>
      <c r="AQ167" s="122">
        <f t="shared" si="344"/>
        <v>0</v>
      </c>
      <c r="AR167" s="122">
        <f t="shared" si="344"/>
        <v>0</v>
      </c>
      <c r="AS167" s="122">
        <f t="shared" ref="AS167:AT167" si="345">AR488</f>
        <v>0</v>
      </c>
      <c r="AT167" s="122">
        <f t="shared" si="345"/>
        <v>0</v>
      </c>
    </row>
    <row r="168" spans="3:46" x14ac:dyDescent="0.75">
      <c r="C168" s="44" t="s">
        <v>72</v>
      </c>
      <c r="D168" s="119"/>
      <c r="E168" s="122">
        <f>INDEX('TS Pat Cap ($M)'!$K$7:$K$50,MATCH(C123,'TS Pat Cap ($M)'!$C$7:$C$50,0),1)</f>
        <v>16.745471999999999</v>
      </c>
      <c r="F168" s="122">
        <f t="shared" si="278"/>
        <v>16.745471999999999</v>
      </c>
      <c r="G168" s="122">
        <f t="shared" si="278"/>
        <v>16.745471999999999</v>
      </c>
      <c r="H168" s="122">
        <f t="shared" ref="H168:J168" si="346">G489</f>
        <v>16.745471999999999</v>
      </c>
      <c r="I168" s="122">
        <f t="shared" si="346"/>
        <v>16.745472000000003</v>
      </c>
      <c r="J168" s="122">
        <f t="shared" si="346"/>
        <v>16.745471999999999</v>
      </c>
      <c r="K168" s="122">
        <f t="shared" ref="K168:O168" si="347">J489</f>
        <v>16.745472000000007</v>
      </c>
      <c r="L168" s="122">
        <f t="shared" si="347"/>
        <v>16.745471999999996</v>
      </c>
      <c r="M168" s="122">
        <f t="shared" si="347"/>
        <v>16.745472000000003</v>
      </c>
      <c r="N168" s="122">
        <f t="shared" si="347"/>
        <v>16.745472000000003</v>
      </c>
      <c r="O168" s="122">
        <f t="shared" si="347"/>
        <v>16.745471999999999</v>
      </c>
      <c r="P168" s="122">
        <f t="shared" ref="P168:T168" si="348">O489</f>
        <v>16.745472000000003</v>
      </c>
      <c r="Q168" s="122">
        <f t="shared" si="348"/>
        <v>16.745472000000003</v>
      </c>
      <c r="R168" s="122">
        <f t="shared" si="348"/>
        <v>16.745471999999999</v>
      </c>
      <c r="S168" s="122">
        <f t="shared" si="348"/>
        <v>0</v>
      </c>
      <c r="T168" s="122">
        <f t="shared" si="348"/>
        <v>0</v>
      </c>
      <c r="U168" s="122">
        <f t="shared" ref="U168:AI168" si="349">T489</f>
        <v>0</v>
      </c>
      <c r="V168" s="122">
        <f t="shared" si="349"/>
        <v>0</v>
      </c>
      <c r="W168" s="122">
        <f t="shared" si="349"/>
        <v>0</v>
      </c>
      <c r="X168" s="122">
        <f t="shared" si="349"/>
        <v>0</v>
      </c>
      <c r="Y168" s="122">
        <f t="shared" si="349"/>
        <v>0</v>
      </c>
      <c r="Z168" s="122">
        <f t="shared" si="349"/>
        <v>0</v>
      </c>
      <c r="AA168" s="122">
        <f t="shared" si="349"/>
        <v>0</v>
      </c>
      <c r="AB168" s="122">
        <f t="shared" si="349"/>
        <v>0</v>
      </c>
      <c r="AC168" s="122">
        <f t="shared" si="349"/>
        <v>0</v>
      </c>
      <c r="AD168" s="122">
        <f t="shared" si="349"/>
        <v>0</v>
      </c>
      <c r="AE168" s="122">
        <f t="shared" si="349"/>
        <v>0</v>
      </c>
      <c r="AF168" s="122">
        <f t="shared" si="349"/>
        <v>0</v>
      </c>
      <c r="AG168" s="122">
        <f t="shared" si="349"/>
        <v>0</v>
      </c>
      <c r="AH168" s="122">
        <f t="shared" si="349"/>
        <v>0</v>
      </c>
      <c r="AI168" s="122">
        <f t="shared" si="349"/>
        <v>0</v>
      </c>
      <c r="AJ168" s="122">
        <f t="shared" ref="AJ168:AR168" si="350">AI489</f>
        <v>0</v>
      </c>
      <c r="AK168" s="122">
        <f t="shared" si="350"/>
        <v>0</v>
      </c>
      <c r="AL168" s="122">
        <f t="shared" si="350"/>
        <v>0</v>
      </c>
      <c r="AM168" s="122">
        <f t="shared" si="350"/>
        <v>0</v>
      </c>
      <c r="AN168" s="122">
        <f t="shared" si="350"/>
        <v>0</v>
      </c>
      <c r="AO168" s="122">
        <f t="shared" si="350"/>
        <v>0</v>
      </c>
      <c r="AP168" s="122">
        <f t="shared" si="350"/>
        <v>0</v>
      </c>
      <c r="AQ168" s="122">
        <f t="shared" si="350"/>
        <v>0</v>
      </c>
      <c r="AR168" s="122">
        <f t="shared" si="350"/>
        <v>0</v>
      </c>
      <c r="AS168" s="122">
        <f t="shared" ref="AS168:AT168" si="351">AR489</f>
        <v>0</v>
      </c>
      <c r="AT168" s="122">
        <f t="shared" si="351"/>
        <v>0</v>
      </c>
    </row>
    <row r="169" spans="3:46" x14ac:dyDescent="0.75">
      <c r="C169" s="44" t="s">
        <v>102</v>
      </c>
      <c r="D169" s="119"/>
      <c r="E169" s="122">
        <f>INDEX('TS Pat Cap ($M)'!$K$7:$K$50,MATCH(C124,'TS Pat Cap ($M)'!$C$7:$C$50,0),1)</f>
        <v>72.747617000000005</v>
      </c>
      <c r="F169" s="122">
        <f t="shared" si="278"/>
        <v>72.747617000000005</v>
      </c>
      <c r="G169" s="122">
        <f t="shared" si="278"/>
        <v>72.747617000000005</v>
      </c>
      <c r="H169" s="122">
        <f t="shared" ref="H169:J169" si="352">G490</f>
        <v>72.747616999999991</v>
      </c>
      <c r="I169" s="122">
        <f t="shared" si="352"/>
        <v>72.747617000000005</v>
      </c>
      <c r="J169" s="122">
        <f t="shared" si="352"/>
        <v>72.747616999999991</v>
      </c>
      <c r="K169" s="122">
        <f t="shared" ref="K169:O169" si="353">J490</f>
        <v>72.74761700000002</v>
      </c>
      <c r="L169" s="122">
        <f t="shared" si="353"/>
        <v>72.747616999999977</v>
      </c>
      <c r="M169" s="122">
        <f t="shared" si="353"/>
        <v>72.747616999999991</v>
      </c>
      <c r="N169" s="122">
        <f t="shared" si="353"/>
        <v>72.747616999999991</v>
      </c>
      <c r="O169" s="122">
        <f t="shared" si="353"/>
        <v>72.747616999999977</v>
      </c>
      <c r="P169" s="122">
        <f t="shared" ref="P169:T169" si="354">O490</f>
        <v>72.747616999999977</v>
      </c>
      <c r="Q169" s="122">
        <f t="shared" si="354"/>
        <v>72.747616999999977</v>
      </c>
      <c r="R169" s="122">
        <f t="shared" si="354"/>
        <v>72.747616999999963</v>
      </c>
      <c r="S169" s="122">
        <f t="shared" si="354"/>
        <v>72.747616999999963</v>
      </c>
      <c r="T169" s="122">
        <f t="shared" si="354"/>
        <v>0</v>
      </c>
      <c r="U169" s="122">
        <f t="shared" ref="U169:AI169" si="355">T490</f>
        <v>0</v>
      </c>
      <c r="V169" s="122">
        <f t="shared" si="355"/>
        <v>0</v>
      </c>
      <c r="W169" s="122">
        <f t="shared" si="355"/>
        <v>0</v>
      </c>
      <c r="X169" s="122">
        <f t="shared" si="355"/>
        <v>0</v>
      </c>
      <c r="Y169" s="122">
        <f t="shared" si="355"/>
        <v>0</v>
      </c>
      <c r="Z169" s="122">
        <f t="shared" si="355"/>
        <v>0</v>
      </c>
      <c r="AA169" s="122">
        <f t="shared" si="355"/>
        <v>0</v>
      </c>
      <c r="AB169" s="122">
        <f t="shared" si="355"/>
        <v>0</v>
      </c>
      <c r="AC169" s="122">
        <f t="shared" si="355"/>
        <v>0</v>
      </c>
      <c r="AD169" s="122">
        <f t="shared" si="355"/>
        <v>0</v>
      </c>
      <c r="AE169" s="122">
        <f t="shared" si="355"/>
        <v>0</v>
      </c>
      <c r="AF169" s="122">
        <f t="shared" si="355"/>
        <v>0</v>
      </c>
      <c r="AG169" s="122">
        <f t="shared" si="355"/>
        <v>0</v>
      </c>
      <c r="AH169" s="122">
        <f t="shared" si="355"/>
        <v>0</v>
      </c>
      <c r="AI169" s="122">
        <f t="shared" si="355"/>
        <v>0</v>
      </c>
      <c r="AJ169" s="122">
        <f t="shared" ref="AJ169:AR169" si="356">AI490</f>
        <v>0</v>
      </c>
      <c r="AK169" s="122">
        <f t="shared" si="356"/>
        <v>0</v>
      </c>
      <c r="AL169" s="122">
        <f t="shared" si="356"/>
        <v>0</v>
      </c>
      <c r="AM169" s="122">
        <f t="shared" si="356"/>
        <v>0</v>
      </c>
      <c r="AN169" s="122">
        <f t="shared" si="356"/>
        <v>0</v>
      </c>
      <c r="AO169" s="122">
        <f t="shared" si="356"/>
        <v>0</v>
      </c>
      <c r="AP169" s="122">
        <f t="shared" si="356"/>
        <v>0</v>
      </c>
      <c r="AQ169" s="122">
        <f t="shared" si="356"/>
        <v>0</v>
      </c>
      <c r="AR169" s="122">
        <f t="shared" si="356"/>
        <v>0</v>
      </c>
      <c r="AS169" s="122">
        <f t="shared" ref="AS169:AT169" si="357">AR490</f>
        <v>0</v>
      </c>
      <c r="AT169" s="122">
        <f t="shared" si="357"/>
        <v>0</v>
      </c>
    </row>
    <row r="170" spans="3:46" x14ac:dyDescent="0.75">
      <c r="C170" s="44" t="s">
        <v>73</v>
      </c>
      <c r="D170" s="119"/>
      <c r="E170" s="122">
        <f>INDEX('TS Pat Cap ($M)'!$K$7:$K$50,MATCH(C125,'TS Pat Cap ($M)'!$C$7:$C$50,0),1)</f>
        <v>18.534790000000001</v>
      </c>
      <c r="F170" s="122">
        <f t="shared" si="278"/>
        <v>18.534790000000001</v>
      </c>
      <c r="G170" s="122">
        <f t="shared" si="278"/>
        <v>18.534790000000001</v>
      </c>
      <c r="H170" s="122">
        <f t="shared" ref="H170:J170" si="358">G491</f>
        <v>18.534790000000001</v>
      </c>
      <c r="I170" s="122">
        <f t="shared" si="358"/>
        <v>18.534790000000005</v>
      </c>
      <c r="J170" s="122">
        <f t="shared" si="358"/>
        <v>18.534790000000005</v>
      </c>
      <c r="K170" s="122">
        <f t="shared" ref="K170:O170" si="359">J491</f>
        <v>18.534790000000015</v>
      </c>
      <c r="L170" s="122">
        <f t="shared" si="359"/>
        <v>18.534790000000005</v>
      </c>
      <c r="M170" s="122">
        <f t="shared" si="359"/>
        <v>18.534790000000008</v>
      </c>
      <c r="N170" s="122">
        <f t="shared" si="359"/>
        <v>18.534790000000012</v>
      </c>
      <c r="O170" s="122">
        <f t="shared" si="359"/>
        <v>18.534790000000005</v>
      </c>
      <c r="P170" s="122">
        <f t="shared" ref="P170:T170" si="360">O491</f>
        <v>18.534790000000008</v>
      </c>
      <c r="Q170" s="122">
        <f t="shared" si="360"/>
        <v>18.534790000000008</v>
      </c>
      <c r="R170" s="122">
        <f t="shared" si="360"/>
        <v>18.534790000000005</v>
      </c>
      <c r="S170" s="122">
        <f t="shared" si="360"/>
        <v>18.534790000000008</v>
      </c>
      <c r="T170" s="122">
        <f t="shared" si="360"/>
        <v>18.534790000000001</v>
      </c>
      <c r="U170" s="122">
        <f t="shared" ref="U170:AI170" si="361">T491</f>
        <v>0</v>
      </c>
      <c r="V170" s="122">
        <f t="shared" si="361"/>
        <v>0</v>
      </c>
      <c r="W170" s="122">
        <f t="shared" si="361"/>
        <v>0</v>
      </c>
      <c r="X170" s="122">
        <f t="shared" si="361"/>
        <v>0</v>
      </c>
      <c r="Y170" s="122">
        <f t="shared" si="361"/>
        <v>0</v>
      </c>
      <c r="Z170" s="122">
        <f t="shared" si="361"/>
        <v>0</v>
      </c>
      <c r="AA170" s="122">
        <f t="shared" si="361"/>
        <v>0</v>
      </c>
      <c r="AB170" s="122">
        <f t="shared" si="361"/>
        <v>0</v>
      </c>
      <c r="AC170" s="122">
        <f t="shared" si="361"/>
        <v>0</v>
      </c>
      <c r="AD170" s="122">
        <f t="shared" si="361"/>
        <v>0</v>
      </c>
      <c r="AE170" s="122">
        <f t="shared" si="361"/>
        <v>0</v>
      </c>
      <c r="AF170" s="122">
        <f t="shared" si="361"/>
        <v>0</v>
      </c>
      <c r="AG170" s="122">
        <f t="shared" si="361"/>
        <v>0</v>
      </c>
      <c r="AH170" s="122">
        <f t="shared" si="361"/>
        <v>0</v>
      </c>
      <c r="AI170" s="122">
        <f t="shared" si="361"/>
        <v>0</v>
      </c>
      <c r="AJ170" s="122">
        <f t="shared" ref="AJ170:AR170" si="362">AI491</f>
        <v>0</v>
      </c>
      <c r="AK170" s="122">
        <f t="shared" si="362"/>
        <v>0</v>
      </c>
      <c r="AL170" s="122">
        <f t="shared" si="362"/>
        <v>0</v>
      </c>
      <c r="AM170" s="122">
        <f t="shared" si="362"/>
        <v>0</v>
      </c>
      <c r="AN170" s="122">
        <f t="shared" si="362"/>
        <v>0</v>
      </c>
      <c r="AO170" s="122">
        <f t="shared" si="362"/>
        <v>0</v>
      </c>
      <c r="AP170" s="122">
        <f t="shared" si="362"/>
        <v>0</v>
      </c>
      <c r="AQ170" s="122">
        <f t="shared" si="362"/>
        <v>0</v>
      </c>
      <c r="AR170" s="122">
        <f t="shared" si="362"/>
        <v>0</v>
      </c>
      <c r="AS170" s="122">
        <f t="shared" ref="AS170:AT170" si="363">AR491</f>
        <v>0</v>
      </c>
      <c r="AT170" s="122">
        <f t="shared" si="363"/>
        <v>0</v>
      </c>
    </row>
    <row r="171" spans="3:46" x14ac:dyDescent="0.75">
      <c r="C171" s="44" t="s">
        <v>74</v>
      </c>
      <c r="D171" s="119"/>
      <c r="E171" s="122">
        <f>INDEX('TS Pat Cap ($M)'!$K$7:$K$50,MATCH(C126,'TS Pat Cap ($M)'!$C$7:$C$50,0),1)</f>
        <v>4.5705710000000002</v>
      </c>
      <c r="F171" s="122">
        <f t="shared" si="278"/>
        <v>4.5705710000000002</v>
      </c>
      <c r="G171" s="122">
        <f t="shared" si="278"/>
        <v>4.5705710000000002</v>
      </c>
      <c r="H171" s="122">
        <f t="shared" ref="H171:J171" si="364">G492</f>
        <v>4.5705709999999993</v>
      </c>
      <c r="I171" s="122">
        <f t="shared" si="364"/>
        <v>4.570571000000001</v>
      </c>
      <c r="J171" s="122">
        <f t="shared" si="364"/>
        <v>4.5705710000000002</v>
      </c>
      <c r="K171" s="122">
        <f t="shared" ref="K171:O171" si="365">J492</f>
        <v>4.5705710000000019</v>
      </c>
      <c r="L171" s="122">
        <f t="shared" si="365"/>
        <v>4.5705709999999993</v>
      </c>
      <c r="M171" s="122">
        <f t="shared" si="365"/>
        <v>4.5705710000000002</v>
      </c>
      <c r="N171" s="122">
        <f t="shared" si="365"/>
        <v>4.570571000000001</v>
      </c>
      <c r="O171" s="122">
        <f t="shared" si="365"/>
        <v>4.5705710000000002</v>
      </c>
      <c r="P171" s="122">
        <f t="shared" ref="P171:T171" si="366">O492</f>
        <v>4.570571000000001</v>
      </c>
      <c r="Q171" s="122">
        <f t="shared" si="366"/>
        <v>4.570571000000001</v>
      </c>
      <c r="R171" s="122">
        <f t="shared" si="366"/>
        <v>4.570571000000001</v>
      </c>
      <c r="S171" s="122">
        <f t="shared" si="366"/>
        <v>4.570571000000001</v>
      </c>
      <c r="T171" s="122">
        <f t="shared" si="366"/>
        <v>4.5705710000000002</v>
      </c>
      <c r="U171" s="122">
        <f t="shared" ref="U171:AI171" si="367">T492</f>
        <v>4.5705710000000002</v>
      </c>
      <c r="V171" s="122">
        <f t="shared" si="367"/>
        <v>0</v>
      </c>
      <c r="W171" s="122">
        <f t="shared" si="367"/>
        <v>0</v>
      </c>
      <c r="X171" s="122">
        <f t="shared" si="367"/>
        <v>0</v>
      </c>
      <c r="Y171" s="122">
        <f t="shared" si="367"/>
        <v>0</v>
      </c>
      <c r="Z171" s="122">
        <f t="shared" si="367"/>
        <v>0</v>
      </c>
      <c r="AA171" s="122">
        <f t="shared" si="367"/>
        <v>0</v>
      </c>
      <c r="AB171" s="122">
        <f t="shared" si="367"/>
        <v>0</v>
      </c>
      <c r="AC171" s="122">
        <f t="shared" si="367"/>
        <v>0</v>
      </c>
      <c r="AD171" s="122">
        <f t="shared" si="367"/>
        <v>0</v>
      </c>
      <c r="AE171" s="122">
        <f t="shared" si="367"/>
        <v>0</v>
      </c>
      <c r="AF171" s="122">
        <f t="shared" si="367"/>
        <v>0</v>
      </c>
      <c r="AG171" s="122">
        <f t="shared" si="367"/>
        <v>0</v>
      </c>
      <c r="AH171" s="122">
        <f t="shared" si="367"/>
        <v>0</v>
      </c>
      <c r="AI171" s="122">
        <f t="shared" si="367"/>
        <v>0</v>
      </c>
      <c r="AJ171" s="122">
        <f t="shared" ref="AJ171:AR171" si="368">AI492</f>
        <v>0</v>
      </c>
      <c r="AK171" s="122">
        <f t="shared" si="368"/>
        <v>0</v>
      </c>
      <c r="AL171" s="122">
        <f t="shared" si="368"/>
        <v>0</v>
      </c>
      <c r="AM171" s="122">
        <f t="shared" si="368"/>
        <v>0</v>
      </c>
      <c r="AN171" s="122">
        <f t="shared" si="368"/>
        <v>0</v>
      </c>
      <c r="AO171" s="122">
        <f t="shared" si="368"/>
        <v>0</v>
      </c>
      <c r="AP171" s="122">
        <f t="shared" si="368"/>
        <v>0</v>
      </c>
      <c r="AQ171" s="122">
        <f t="shared" si="368"/>
        <v>0</v>
      </c>
      <c r="AR171" s="122">
        <f t="shared" si="368"/>
        <v>0</v>
      </c>
      <c r="AS171" s="122">
        <f t="shared" ref="AS171:AT171" si="369">AR492</f>
        <v>0</v>
      </c>
      <c r="AT171" s="122">
        <f t="shared" si="369"/>
        <v>0</v>
      </c>
    </row>
    <row r="172" spans="3:46" x14ac:dyDescent="0.75">
      <c r="C172" s="44" t="s">
        <v>161</v>
      </c>
      <c r="D172" s="119"/>
      <c r="E172" s="122">
        <f>INDEX('TS Pat Cap ($M)'!$K$7:$K$50,MATCH(C127,'TS Pat Cap ($M)'!$C$7:$C$50,0),1)</f>
        <v>18.778181</v>
      </c>
      <c r="F172" s="122">
        <f t="shared" si="278"/>
        <v>18.778181</v>
      </c>
      <c r="G172" s="122">
        <f t="shared" si="278"/>
        <v>18.778181</v>
      </c>
      <c r="H172" s="122">
        <f t="shared" ref="H172:J172" si="370">G493</f>
        <v>18.778180999999996</v>
      </c>
      <c r="I172" s="122">
        <f t="shared" si="370"/>
        <v>18.778181000000004</v>
      </c>
      <c r="J172" s="122">
        <f t="shared" si="370"/>
        <v>18.778181</v>
      </c>
      <c r="K172" s="122">
        <f t="shared" ref="K172:O172" si="371">J493</f>
        <v>18.778181000000007</v>
      </c>
      <c r="L172" s="122">
        <f t="shared" si="371"/>
        <v>18.778180999999996</v>
      </c>
      <c r="M172" s="122">
        <f t="shared" si="371"/>
        <v>18.778181000000004</v>
      </c>
      <c r="N172" s="122">
        <f t="shared" si="371"/>
        <v>18.778181000000007</v>
      </c>
      <c r="O172" s="122">
        <f t="shared" si="371"/>
        <v>18.778181000000004</v>
      </c>
      <c r="P172" s="122">
        <f t="shared" ref="P172:T172" si="372">O493</f>
        <v>18.778181000000004</v>
      </c>
      <c r="Q172" s="122">
        <f t="shared" si="372"/>
        <v>18.778181000000004</v>
      </c>
      <c r="R172" s="122">
        <f t="shared" si="372"/>
        <v>18.778181000000004</v>
      </c>
      <c r="S172" s="122">
        <f t="shared" si="372"/>
        <v>18.778181000000007</v>
      </c>
      <c r="T172" s="122">
        <f t="shared" si="372"/>
        <v>18.778181</v>
      </c>
      <c r="U172" s="122">
        <f t="shared" ref="U172:AI172" si="373">T493</f>
        <v>18.778181000000004</v>
      </c>
      <c r="V172" s="122">
        <f t="shared" si="373"/>
        <v>18.778181000000004</v>
      </c>
      <c r="W172" s="122">
        <f t="shared" si="373"/>
        <v>0</v>
      </c>
      <c r="X172" s="122">
        <f t="shared" si="373"/>
        <v>0</v>
      </c>
      <c r="Y172" s="122">
        <f t="shared" si="373"/>
        <v>0</v>
      </c>
      <c r="Z172" s="122">
        <f t="shared" si="373"/>
        <v>0</v>
      </c>
      <c r="AA172" s="122">
        <f t="shared" si="373"/>
        <v>0</v>
      </c>
      <c r="AB172" s="122">
        <f t="shared" si="373"/>
        <v>0</v>
      </c>
      <c r="AC172" s="122">
        <f t="shared" si="373"/>
        <v>0</v>
      </c>
      <c r="AD172" s="122">
        <f t="shared" si="373"/>
        <v>0</v>
      </c>
      <c r="AE172" s="122">
        <f t="shared" si="373"/>
        <v>0</v>
      </c>
      <c r="AF172" s="122">
        <f t="shared" si="373"/>
        <v>0</v>
      </c>
      <c r="AG172" s="122">
        <f t="shared" si="373"/>
        <v>0</v>
      </c>
      <c r="AH172" s="122">
        <f t="shared" si="373"/>
        <v>0</v>
      </c>
      <c r="AI172" s="122">
        <f t="shared" si="373"/>
        <v>0</v>
      </c>
      <c r="AJ172" s="122">
        <f t="shared" ref="AJ172:AR172" si="374">AI493</f>
        <v>0</v>
      </c>
      <c r="AK172" s="122">
        <f t="shared" si="374"/>
        <v>0</v>
      </c>
      <c r="AL172" s="122">
        <f t="shared" si="374"/>
        <v>0</v>
      </c>
      <c r="AM172" s="122">
        <f t="shared" si="374"/>
        <v>0</v>
      </c>
      <c r="AN172" s="122">
        <f t="shared" si="374"/>
        <v>0</v>
      </c>
      <c r="AO172" s="122">
        <f t="shared" si="374"/>
        <v>0</v>
      </c>
      <c r="AP172" s="122">
        <f t="shared" si="374"/>
        <v>0</v>
      </c>
      <c r="AQ172" s="122">
        <f t="shared" si="374"/>
        <v>0</v>
      </c>
      <c r="AR172" s="122">
        <f t="shared" si="374"/>
        <v>0</v>
      </c>
      <c r="AS172" s="122">
        <f t="shared" ref="AS172:AT172" si="375">AR493</f>
        <v>0</v>
      </c>
      <c r="AT172" s="122">
        <f t="shared" si="375"/>
        <v>0</v>
      </c>
    </row>
    <row r="173" spans="3:46" x14ac:dyDescent="0.75">
      <c r="C173" s="44" t="s">
        <v>75</v>
      </c>
      <c r="D173" s="119"/>
      <c r="E173" s="122">
        <f>INDEX('TS Pat Cap ($M)'!$K$7:$K$50,MATCH(C128,'TS Pat Cap ($M)'!$C$7:$C$50,0),1)</f>
        <v>22.532726</v>
      </c>
      <c r="F173" s="122">
        <f t="shared" si="278"/>
        <v>22.532726</v>
      </c>
      <c r="G173" s="122">
        <f t="shared" si="278"/>
        <v>22.532726</v>
      </c>
      <c r="H173" s="122">
        <f t="shared" ref="H173:J173" si="376">G494</f>
        <v>22.532725999999997</v>
      </c>
      <c r="I173" s="122">
        <f t="shared" si="376"/>
        <v>22.532726000000007</v>
      </c>
      <c r="J173" s="122">
        <f t="shared" si="376"/>
        <v>22.532726000000004</v>
      </c>
      <c r="K173" s="122">
        <f t="shared" ref="K173:O173" si="377">J494</f>
        <v>22.532726000000011</v>
      </c>
      <c r="L173" s="122">
        <f t="shared" si="377"/>
        <v>22.532726</v>
      </c>
      <c r="M173" s="122">
        <f t="shared" si="377"/>
        <v>22.532726000000004</v>
      </c>
      <c r="N173" s="122">
        <f t="shared" si="377"/>
        <v>22.532726000000007</v>
      </c>
      <c r="O173" s="122">
        <f t="shared" si="377"/>
        <v>22.532726000000004</v>
      </c>
      <c r="P173" s="122">
        <f t="shared" ref="P173:T173" si="378">O494</f>
        <v>22.532726000000007</v>
      </c>
      <c r="Q173" s="122">
        <f t="shared" si="378"/>
        <v>22.532726000000007</v>
      </c>
      <c r="R173" s="122">
        <f t="shared" si="378"/>
        <v>22.532726000000004</v>
      </c>
      <c r="S173" s="122">
        <f t="shared" si="378"/>
        <v>22.532726000000007</v>
      </c>
      <c r="T173" s="122">
        <f t="shared" si="378"/>
        <v>22.532726</v>
      </c>
      <c r="U173" s="122">
        <f t="shared" ref="U173:AI173" si="379">T494</f>
        <v>22.532726000000004</v>
      </c>
      <c r="V173" s="122">
        <f t="shared" si="379"/>
        <v>22.532726</v>
      </c>
      <c r="W173" s="122">
        <f t="shared" si="379"/>
        <v>22.532726</v>
      </c>
      <c r="X173" s="122">
        <f t="shared" si="379"/>
        <v>0</v>
      </c>
      <c r="Y173" s="122">
        <f t="shared" si="379"/>
        <v>0</v>
      </c>
      <c r="Z173" s="122">
        <f t="shared" si="379"/>
        <v>0</v>
      </c>
      <c r="AA173" s="122">
        <f t="shared" si="379"/>
        <v>0</v>
      </c>
      <c r="AB173" s="122">
        <f t="shared" si="379"/>
        <v>0</v>
      </c>
      <c r="AC173" s="122">
        <f t="shared" si="379"/>
        <v>0</v>
      </c>
      <c r="AD173" s="122">
        <f t="shared" si="379"/>
        <v>0</v>
      </c>
      <c r="AE173" s="122">
        <f t="shared" si="379"/>
        <v>0</v>
      </c>
      <c r="AF173" s="122">
        <f t="shared" si="379"/>
        <v>0</v>
      </c>
      <c r="AG173" s="122">
        <f t="shared" si="379"/>
        <v>0</v>
      </c>
      <c r="AH173" s="122">
        <f t="shared" si="379"/>
        <v>0</v>
      </c>
      <c r="AI173" s="122">
        <f t="shared" si="379"/>
        <v>0</v>
      </c>
      <c r="AJ173" s="122">
        <f t="shared" ref="AJ173:AR173" si="380">AI494</f>
        <v>0</v>
      </c>
      <c r="AK173" s="122">
        <f t="shared" si="380"/>
        <v>0</v>
      </c>
      <c r="AL173" s="122">
        <f t="shared" si="380"/>
        <v>0</v>
      </c>
      <c r="AM173" s="122">
        <f t="shared" si="380"/>
        <v>0</v>
      </c>
      <c r="AN173" s="122">
        <f t="shared" si="380"/>
        <v>0</v>
      </c>
      <c r="AO173" s="122">
        <f t="shared" si="380"/>
        <v>0</v>
      </c>
      <c r="AP173" s="122">
        <f t="shared" si="380"/>
        <v>0</v>
      </c>
      <c r="AQ173" s="122">
        <f t="shared" si="380"/>
        <v>0</v>
      </c>
      <c r="AR173" s="122">
        <f t="shared" si="380"/>
        <v>0</v>
      </c>
      <c r="AS173" s="122">
        <f t="shared" ref="AS173:AT173" si="381">AR494</f>
        <v>0</v>
      </c>
      <c r="AT173" s="122">
        <f t="shared" si="381"/>
        <v>0</v>
      </c>
    </row>
    <row r="174" spans="3:46" x14ac:dyDescent="0.75">
      <c r="C174" s="44" t="s">
        <v>76</v>
      </c>
      <c r="D174" s="119"/>
      <c r="E174" s="122">
        <f>INDEX('TS Pat Cap ($M)'!$K$7:$K$50,MATCH(C129,'TS Pat Cap ($M)'!$C$7:$C$50,0),1)</f>
        <v>62.798948000000003</v>
      </c>
      <c r="F174" s="122">
        <f t="shared" si="278"/>
        <v>62.798948000000003</v>
      </c>
      <c r="G174" s="122">
        <f t="shared" si="278"/>
        <v>62.798947999999996</v>
      </c>
      <c r="H174" s="122">
        <f t="shared" ref="H174:J174" si="382">G495</f>
        <v>62.798947999999982</v>
      </c>
      <c r="I174" s="122">
        <f t="shared" si="382"/>
        <v>62.798948000000003</v>
      </c>
      <c r="J174" s="122">
        <f t="shared" si="382"/>
        <v>62.798947999999989</v>
      </c>
      <c r="K174" s="122">
        <f t="shared" ref="K174:O174" si="383">J495</f>
        <v>62.79894800000001</v>
      </c>
      <c r="L174" s="122">
        <f t="shared" si="383"/>
        <v>62.798947999999974</v>
      </c>
      <c r="M174" s="122">
        <f t="shared" si="383"/>
        <v>62.798948000000003</v>
      </c>
      <c r="N174" s="122">
        <f t="shared" si="383"/>
        <v>62.798948000000003</v>
      </c>
      <c r="O174" s="122">
        <f t="shared" si="383"/>
        <v>62.798947999999996</v>
      </c>
      <c r="P174" s="122">
        <f t="shared" ref="P174:T174" si="384">O495</f>
        <v>62.798948000000003</v>
      </c>
      <c r="Q174" s="122">
        <f t="shared" si="384"/>
        <v>62.798947999999996</v>
      </c>
      <c r="R174" s="122">
        <f t="shared" si="384"/>
        <v>62.798947999999989</v>
      </c>
      <c r="S174" s="122">
        <f t="shared" si="384"/>
        <v>62.798947999999996</v>
      </c>
      <c r="T174" s="122">
        <f t="shared" si="384"/>
        <v>62.798947999999982</v>
      </c>
      <c r="U174" s="122">
        <f t="shared" ref="U174:AI174" si="385">T495</f>
        <v>62.798947999999996</v>
      </c>
      <c r="V174" s="122">
        <f t="shared" si="385"/>
        <v>62.798947999999996</v>
      </c>
      <c r="W174" s="122">
        <f t="shared" si="385"/>
        <v>62.798947999999996</v>
      </c>
      <c r="X174" s="122">
        <f t="shared" si="385"/>
        <v>62.798947999999982</v>
      </c>
      <c r="Y174" s="122">
        <f t="shared" si="385"/>
        <v>0</v>
      </c>
      <c r="Z174" s="122">
        <f t="shared" si="385"/>
        <v>0</v>
      </c>
      <c r="AA174" s="122">
        <f t="shared" si="385"/>
        <v>0</v>
      </c>
      <c r="AB174" s="122">
        <f t="shared" si="385"/>
        <v>0</v>
      </c>
      <c r="AC174" s="122">
        <f t="shared" si="385"/>
        <v>0</v>
      </c>
      <c r="AD174" s="122">
        <f t="shared" si="385"/>
        <v>0</v>
      </c>
      <c r="AE174" s="122">
        <f t="shared" si="385"/>
        <v>0</v>
      </c>
      <c r="AF174" s="122">
        <f t="shared" si="385"/>
        <v>0</v>
      </c>
      <c r="AG174" s="122">
        <f t="shared" si="385"/>
        <v>0</v>
      </c>
      <c r="AH174" s="122">
        <f t="shared" si="385"/>
        <v>0</v>
      </c>
      <c r="AI174" s="122">
        <f t="shared" si="385"/>
        <v>0</v>
      </c>
      <c r="AJ174" s="122">
        <f t="shared" ref="AJ174:AR174" si="386">AI495</f>
        <v>0</v>
      </c>
      <c r="AK174" s="122">
        <f t="shared" si="386"/>
        <v>0</v>
      </c>
      <c r="AL174" s="122">
        <f t="shared" si="386"/>
        <v>0</v>
      </c>
      <c r="AM174" s="122">
        <f t="shared" si="386"/>
        <v>0</v>
      </c>
      <c r="AN174" s="122">
        <f t="shared" si="386"/>
        <v>0</v>
      </c>
      <c r="AO174" s="122">
        <f t="shared" si="386"/>
        <v>0</v>
      </c>
      <c r="AP174" s="122">
        <f t="shared" si="386"/>
        <v>0</v>
      </c>
      <c r="AQ174" s="122">
        <f t="shared" si="386"/>
        <v>0</v>
      </c>
      <c r="AR174" s="122">
        <f t="shared" si="386"/>
        <v>0</v>
      </c>
      <c r="AS174" s="122">
        <f t="shared" ref="AS174:AT174" si="387">AR495</f>
        <v>0</v>
      </c>
      <c r="AT174" s="122">
        <f t="shared" si="387"/>
        <v>0</v>
      </c>
    </row>
    <row r="175" spans="3:46" x14ac:dyDescent="0.75">
      <c r="C175" s="44" t="s">
        <v>103</v>
      </c>
      <c r="D175" s="119"/>
      <c r="E175" s="122">
        <f>INDEX('TS Pat Cap ($M)'!$K$7:$K$50,MATCH(C130,'TS Pat Cap ($M)'!$C$7:$C$50,0),1)</f>
        <v>5.4943850000000003</v>
      </c>
      <c r="F175" s="122">
        <f t="shared" si="278"/>
        <v>5.4943850000000003</v>
      </c>
      <c r="G175" s="122">
        <f t="shared" si="278"/>
        <v>5.4943850000000003</v>
      </c>
      <c r="H175" s="122">
        <f t="shared" ref="H175:J175" si="388">G496</f>
        <v>5.4943849999999985</v>
      </c>
      <c r="I175" s="122">
        <f t="shared" si="388"/>
        <v>5.4943850000000003</v>
      </c>
      <c r="J175" s="122">
        <f t="shared" si="388"/>
        <v>5.4943849999999994</v>
      </c>
      <c r="K175" s="122">
        <f t="shared" ref="K175:O175" si="389">J496</f>
        <v>5.4943850000000012</v>
      </c>
      <c r="L175" s="122">
        <f t="shared" si="389"/>
        <v>5.4943849999999976</v>
      </c>
      <c r="M175" s="122">
        <f t="shared" si="389"/>
        <v>5.4943849999999985</v>
      </c>
      <c r="N175" s="122">
        <f t="shared" si="389"/>
        <v>5.4943849999999994</v>
      </c>
      <c r="O175" s="122">
        <f t="shared" si="389"/>
        <v>5.4943849999999985</v>
      </c>
      <c r="P175" s="122">
        <f t="shared" ref="P175:T175" si="390">O496</f>
        <v>5.4943849999999985</v>
      </c>
      <c r="Q175" s="122">
        <f t="shared" si="390"/>
        <v>5.4943849999999985</v>
      </c>
      <c r="R175" s="122">
        <f t="shared" si="390"/>
        <v>5.4943849999999985</v>
      </c>
      <c r="S175" s="122">
        <f t="shared" si="390"/>
        <v>5.4943849999999985</v>
      </c>
      <c r="T175" s="122">
        <f t="shared" si="390"/>
        <v>5.4943849999999967</v>
      </c>
      <c r="U175" s="122">
        <f t="shared" ref="U175:AI175" si="391">T496</f>
        <v>5.4943849999999976</v>
      </c>
      <c r="V175" s="122">
        <f t="shared" si="391"/>
        <v>5.4943849999999976</v>
      </c>
      <c r="W175" s="122">
        <f t="shared" si="391"/>
        <v>5.4943849999999976</v>
      </c>
      <c r="X175" s="122">
        <f t="shared" si="391"/>
        <v>5.4943849999999967</v>
      </c>
      <c r="Y175" s="122">
        <f t="shared" si="391"/>
        <v>5.4943849999999976</v>
      </c>
      <c r="Z175" s="122">
        <f t="shared" si="391"/>
        <v>0</v>
      </c>
      <c r="AA175" s="122">
        <f t="shared" si="391"/>
        <v>0</v>
      </c>
      <c r="AB175" s="122">
        <f t="shared" si="391"/>
        <v>0</v>
      </c>
      <c r="AC175" s="122">
        <f t="shared" si="391"/>
        <v>0</v>
      </c>
      <c r="AD175" s="122">
        <f t="shared" si="391"/>
        <v>0</v>
      </c>
      <c r="AE175" s="122">
        <f t="shared" si="391"/>
        <v>0</v>
      </c>
      <c r="AF175" s="122">
        <f t="shared" si="391"/>
        <v>0</v>
      </c>
      <c r="AG175" s="122">
        <f t="shared" si="391"/>
        <v>0</v>
      </c>
      <c r="AH175" s="122">
        <f t="shared" si="391"/>
        <v>0</v>
      </c>
      <c r="AI175" s="122">
        <f t="shared" si="391"/>
        <v>0</v>
      </c>
      <c r="AJ175" s="122">
        <f t="shared" ref="AJ175:AR175" si="392">AI496</f>
        <v>0</v>
      </c>
      <c r="AK175" s="122">
        <f t="shared" si="392"/>
        <v>0</v>
      </c>
      <c r="AL175" s="122">
        <f t="shared" si="392"/>
        <v>0</v>
      </c>
      <c r="AM175" s="122">
        <f t="shared" si="392"/>
        <v>0</v>
      </c>
      <c r="AN175" s="122">
        <f t="shared" si="392"/>
        <v>0</v>
      </c>
      <c r="AO175" s="122">
        <f t="shared" si="392"/>
        <v>0</v>
      </c>
      <c r="AP175" s="122">
        <f t="shared" si="392"/>
        <v>0</v>
      </c>
      <c r="AQ175" s="122">
        <f t="shared" si="392"/>
        <v>0</v>
      </c>
      <c r="AR175" s="122">
        <f t="shared" si="392"/>
        <v>0</v>
      </c>
      <c r="AS175" s="122">
        <f t="shared" ref="AS175:AT175" si="393">AR496</f>
        <v>0</v>
      </c>
      <c r="AT175" s="122">
        <f t="shared" si="393"/>
        <v>0</v>
      </c>
    </row>
    <row r="176" spans="3:46" x14ac:dyDescent="0.75">
      <c r="C176" s="44" t="s">
        <v>77</v>
      </c>
      <c r="D176" s="119"/>
      <c r="E176" s="122">
        <f>INDEX('TS Pat Cap ($M)'!$K$7:$K$50,MATCH(C131,'TS Pat Cap ($M)'!$C$7:$C$50,0),1)</f>
        <v>2.3984939999999999</v>
      </c>
      <c r="F176" s="122">
        <f t="shared" si="278"/>
        <v>2.3984939999999999</v>
      </c>
      <c r="G176" s="122">
        <f t="shared" si="278"/>
        <v>2.3984939999999999</v>
      </c>
      <c r="H176" s="122">
        <f t="shared" ref="H176:J176" si="394">G497</f>
        <v>2.3984939999999995</v>
      </c>
      <c r="I176" s="122">
        <f t="shared" si="394"/>
        <v>2.3984940000000003</v>
      </c>
      <c r="J176" s="122">
        <f t="shared" si="394"/>
        <v>2.3984940000000003</v>
      </c>
      <c r="K176" s="122">
        <f t="shared" ref="K176:O176" si="395">J497</f>
        <v>2.3984940000000012</v>
      </c>
      <c r="L176" s="122">
        <f t="shared" si="395"/>
        <v>2.3984939999999995</v>
      </c>
      <c r="M176" s="122">
        <f t="shared" si="395"/>
        <v>2.3984940000000003</v>
      </c>
      <c r="N176" s="122">
        <f t="shared" si="395"/>
        <v>2.3984940000000003</v>
      </c>
      <c r="O176" s="122">
        <f t="shared" si="395"/>
        <v>2.3984939999999995</v>
      </c>
      <c r="P176" s="122">
        <f t="shared" ref="P176:T176" si="396">O497</f>
        <v>2.3984939999999995</v>
      </c>
      <c r="Q176" s="122">
        <f t="shared" si="396"/>
        <v>2.3984939999999995</v>
      </c>
      <c r="R176" s="122">
        <f t="shared" si="396"/>
        <v>2.398493999999999</v>
      </c>
      <c r="S176" s="122">
        <f t="shared" si="396"/>
        <v>2.3984939999999995</v>
      </c>
      <c r="T176" s="122">
        <f t="shared" si="396"/>
        <v>2.398493999999999</v>
      </c>
      <c r="U176" s="122">
        <f t="shared" ref="U176:AI176" si="397">T497</f>
        <v>2.398493999999999</v>
      </c>
      <c r="V176" s="122">
        <f t="shared" si="397"/>
        <v>2.398493999999999</v>
      </c>
      <c r="W176" s="122">
        <f t="shared" si="397"/>
        <v>2.3984939999999995</v>
      </c>
      <c r="X176" s="122">
        <f t="shared" si="397"/>
        <v>2.3984939999999986</v>
      </c>
      <c r="Y176" s="122">
        <f t="shared" si="397"/>
        <v>2.398493999999999</v>
      </c>
      <c r="Z176" s="122">
        <f t="shared" si="397"/>
        <v>2.398493999999999</v>
      </c>
      <c r="AA176" s="122">
        <f t="shared" si="397"/>
        <v>0</v>
      </c>
      <c r="AB176" s="122">
        <f t="shared" si="397"/>
        <v>0</v>
      </c>
      <c r="AC176" s="122">
        <f t="shared" si="397"/>
        <v>0</v>
      </c>
      <c r="AD176" s="122">
        <f t="shared" si="397"/>
        <v>0</v>
      </c>
      <c r="AE176" s="122">
        <f t="shared" si="397"/>
        <v>0</v>
      </c>
      <c r="AF176" s="122">
        <f t="shared" si="397"/>
        <v>0</v>
      </c>
      <c r="AG176" s="122">
        <f t="shared" si="397"/>
        <v>0</v>
      </c>
      <c r="AH176" s="122">
        <f t="shared" si="397"/>
        <v>0</v>
      </c>
      <c r="AI176" s="122">
        <f t="shared" si="397"/>
        <v>0</v>
      </c>
      <c r="AJ176" s="122">
        <f t="shared" ref="AJ176:AR176" si="398">AI497</f>
        <v>0</v>
      </c>
      <c r="AK176" s="122">
        <f t="shared" si="398"/>
        <v>0</v>
      </c>
      <c r="AL176" s="122">
        <f t="shared" si="398"/>
        <v>0</v>
      </c>
      <c r="AM176" s="122">
        <f t="shared" si="398"/>
        <v>0</v>
      </c>
      <c r="AN176" s="122">
        <f t="shared" si="398"/>
        <v>0</v>
      </c>
      <c r="AO176" s="122">
        <f t="shared" si="398"/>
        <v>0</v>
      </c>
      <c r="AP176" s="122">
        <f t="shared" si="398"/>
        <v>0</v>
      </c>
      <c r="AQ176" s="122">
        <f t="shared" si="398"/>
        <v>0</v>
      </c>
      <c r="AR176" s="122">
        <f t="shared" si="398"/>
        <v>0</v>
      </c>
      <c r="AS176" s="122">
        <f t="shared" ref="AS176:AT176" si="399">AR497</f>
        <v>0</v>
      </c>
      <c r="AT176" s="122">
        <f t="shared" si="399"/>
        <v>0</v>
      </c>
    </row>
    <row r="177" spans="3:46" x14ac:dyDescent="0.75">
      <c r="C177" s="44" t="s">
        <v>78</v>
      </c>
      <c r="D177" s="119"/>
      <c r="E177" s="122">
        <f>INDEX('TS Pat Cap ($M)'!$K$7:$K$50,MATCH(C132,'TS Pat Cap ($M)'!$C$7:$C$50,0),1)</f>
        <v>6.7430719999999997</v>
      </c>
      <c r="F177" s="122">
        <f t="shared" si="278"/>
        <v>6.7430719999999997</v>
      </c>
      <c r="G177" s="122">
        <f t="shared" si="278"/>
        <v>6.7430719999999997</v>
      </c>
      <c r="H177" s="122">
        <f t="shared" ref="H177:J177" si="400">G498</f>
        <v>6.7430719999999988</v>
      </c>
      <c r="I177" s="122">
        <f t="shared" si="400"/>
        <v>6.7430720000000015</v>
      </c>
      <c r="J177" s="122">
        <f t="shared" si="400"/>
        <v>6.7430719999999997</v>
      </c>
      <c r="K177" s="122">
        <f t="shared" ref="K177:O177" si="401">J498</f>
        <v>6.7430720000000024</v>
      </c>
      <c r="L177" s="122">
        <f t="shared" si="401"/>
        <v>6.743071999999998</v>
      </c>
      <c r="M177" s="122">
        <f t="shared" si="401"/>
        <v>6.7430719999999997</v>
      </c>
      <c r="N177" s="122">
        <f t="shared" si="401"/>
        <v>6.7430720000000006</v>
      </c>
      <c r="O177" s="122">
        <f t="shared" si="401"/>
        <v>6.7430719999999988</v>
      </c>
      <c r="P177" s="122">
        <f t="shared" ref="P177:T177" si="402">O498</f>
        <v>6.7430720000000006</v>
      </c>
      <c r="Q177" s="122">
        <f t="shared" si="402"/>
        <v>6.7430720000000006</v>
      </c>
      <c r="R177" s="122">
        <f t="shared" si="402"/>
        <v>6.7430719999999997</v>
      </c>
      <c r="S177" s="122">
        <f t="shared" si="402"/>
        <v>6.7430720000000006</v>
      </c>
      <c r="T177" s="122">
        <f t="shared" si="402"/>
        <v>6.7430719999999988</v>
      </c>
      <c r="U177" s="122">
        <f t="shared" ref="U177:AI177" si="403">T498</f>
        <v>6.7430719999999988</v>
      </c>
      <c r="V177" s="122">
        <f t="shared" si="403"/>
        <v>6.743071999999998</v>
      </c>
      <c r="W177" s="122">
        <f t="shared" si="403"/>
        <v>6.743071999999998</v>
      </c>
      <c r="X177" s="122">
        <f t="shared" si="403"/>
        <v>6.7430719999999962</v>
      </c>
      <c r="Y177" s="122">
        <f t="shared" si="403"/>
        <v>6.7430719999999971</v>
      </c>
      <c r="Z177" s="122">
        <f t="shared" si="403"/>
        <v>6.7430719999999971</v>
      </c>
      <c r="AA177" s="122">
        <f t="shared" si="403"/>
        <v>6.7430719999999988</v>
      </c>
      <c r="AB177" s="122">
        <f t="shared" si="403"/>
        <v>0</v>
      </c>
      <c r="AC177" s="122">
        <f t="shared" si="403"/>
        <v>0</v>
      </c>
      <c r="AD177" s="122">
        <f t="shared" si="403"/>
        <v>0</v>
      </c>
      <c r="AE177" s="122">
        <f t="shared" si="403"/>
        <v>0</v>
      </c>
      <c r="AF177" s="122">
        <f t="shared" si="403"/>
        <v>0</v>
      </c>
      <c r="AG177" s="122">
        <f t="shared" si="403"/>
        <v>0</v>
      </c>
      <c r="AH177" s="122">
        <f t="shared" si="403"/>
        <v>0</v>
      </c>
      <c r="AI177" s="122">
        <f t="shared" si="403"/>
        <v>0</v>
      </c>
      <c r="AJ177" s="122">
        <f t="shared" ref="AJ177:AR177" si="404">AI498</f>
        <v>0</v>
      </c>
      <c r="AK177" s="122">
        <f t="shared" si="404"/>
        <v>0</v>
      </c>
      <c r="AL177" s="122">
        <f t="shared" si="404"/>
        <v>0</v>
      </c>
      <c r="AM177" s="122">
        <f t="shared" si="404"/>
        <v>0</v>
      </c>
      <c r="AN177" s="122">
        <f t="shared" si="404"/>
        <v>0</v>
      </c>
      <c r="AO177" s="122">
        <f t="shared" si="404"/>
        <v>0</v>
      </c>
      <c r="AP177" s="122">
        <f t="shared" si="404"/>
        <v>0</v>
      </c>
      <c r="AQ177" s="122">
        <f t="shared" si="404"/>
        <v>0</v>
      </c>
      <c r="AR177" s="122">
        <f t="shared" si="404"/>
        <v>0</v>
      </c>
      <c r="AS177" s="122">
        <f t="shared" ref="AS177:AT177" si="405">AR498</f>
        <v>0</v>
      </c>
      <c r="AT177" s="122">
        <f t="shared" si="405"/>
        <v>0</v>
      </c>
    </row>
    <row r="178" spans="3:46" x14ac:dyDescent="0.75">
      <c r="C178" s="44" t="s">
        <v>162</v>
      </c>
      <c r="D178" s="119"/>
      <c r="E178" s="122">
        <f>INDEX('TS Pat Cap ($M)'!$K$7:$K$50,MATCH(C133,'TS Pat Cap ($M)'!$C$7:$C$50,0),1)</f>
        <v>11.581492000000001</v>
      </c>
      <c r="F178" s="122">
        <f t="shared" si="278"/>
        <v>11.581491999999999</v>
      </c>
      <c r="G178" s="122">
        <f t="shared" si="278"/>
        <v>11.581491999999999</v>
      </c>
      <c r="H178" s="122">
        <f t="shared" ref="H178:J178" si="406">G499</f>
        <v>11.581491999999997</v>
      </c>
      <c r="I178" s="122">
        <f t="shared" si="406"/>
        <v>11.581492000000001</v>
      </c>
      <c r="J178" s="122">
        <f t="shared" si="406"/>
        <v>11.581491999999999</v>
      </c>
      <c r="K178" s="122">
        <f t="shared" ref="K178:O178" si="407">J499</f>
        <v>11.581492000000003</v>
      </c>
      <c r="L178" s="122">
        <f t="shared" si="407"/>
        <v>11.581491999999994</v>
      </c>
      <c r="M178" s="122">
        <f t="shared" si="407"/>
        <v>11.581491999999995</v>
      </c>
      <c r="N178" s="122">
        <f t="shared" si="407"/>
        <v>11.581491999999997</v>
      </c>
      <c r="O178" s="122">
        <f t="shared" si="407"/>
        <v>11.581491999999994</v>
      </c>
      <c r="P178" s="122">
        <f t="shared" ref="P178:T178" si="408">O499</f>
        <v>11.581491999999995</v>
      </c>
      <c r="Q178" s="122">
        <f t="shared" si="408"/>
        <v>11.581491999999995</v>
      </c>
      <c r="R178" s="122">
        <f t="shared" si="408"/>
        <v>11.581491999999994</v>
      </c>
      <c r="S178" s="122">
        <f t="shared" si="408"/>
        <v>11.581491999999995</v>
      </c>
      <c r="T178" s="122">
        <f t="shared" si="408"/>
        <v>11.581491999999992</v>
      </c>
      <c r="U178" s="122">
        <f t="shared" ref="U178:AI178" si="409">T499</f>
        <v>11.581491999999992</v>
      </c>
      <c r="V178" s="122">
        <f t="shared" si="409"/>
        <v>11.581491999999992</v>
      </c>
      <c r="W178" s="122">
        <f t="shared" si="409"/>
        <v>11.581491999999992</v>
      </c>
      <c r="X178" s="122">
        <f t="shared" si="409"/>
        <v>11.581491999999988</v>
      </c>
      <c r="Y178" s="122">
        <f t="shared" si="409"/>
        <v>11.58149199999999</v>
      </c>
      <c r="Z178" s="122">
        <f t="shared" si="409"/>
        <v>11.58149199999999</v>
      </c>
      <c r="AA178" s="122">
        <f t="shared" si="409"/>
        <v>11.581491999999994</v>
      </c>
      <c r="AB178" s="122">
        <f t="shared" si="409"/>
        <v>11.581491999999992</v>
      </c>
      <c r="AC178" s="122">
        <f t="shared" si="409"/>
        <v>0</v>
      </c>
      <c r="AD178" s="122">
        <f t="shared" si="409"/>
        <v>0</v>
      </c>
      <c r="AE178" s="122">
        <f t="shared" si="409"/>
        <v>0</v>
      </c>
      <c r="AF178" s="122">
        <f t="shared" si="409"/>
        <v>0</v>
      </c>
      <c r="AG178" s="122">
        <f t="shared" si="409"/>
        <v>0</v>
      </c>
      <c r="AH178" s="122">
        <f t="shared" si="409"/>
        <v>0</v>
      </c>
      <c r="AI178" s="122">
        <f t="shared" si="409"/>
        <v>0</v>
      </c>
      <c r="AJ178" s="122">
        <f t="shared" ref="AJ178:AR178" si="410">AI499</f>
        <v>0</v>
      </c>
      <c r="AK178" s="122">
        <f t="shared" si="410"/>
        <v>0</v>
      </c>
      <c r="AL178" s="122">
        <f t="shared" si="410"/>
        <v>0</v>
      </c>
      <c r="AM178" s="122">
        <f t="shared" si="410"/>
        <v>0</v>
      </c>
      <c r="AN178" s="122">
        <f t="shared" si="410"/>
        <v>0</v>
      </c>
      <c r="AO178" s="122">
        <f t="shared" si="410"/>
        <v>0</v>
      </c>
      <c r="AP178" s="122">
        <f t="shared" si="410"/>
        <v>0</v>
      </c>
      <c r="AQ178" s="122">
        <f t="shared" si="410"/>
        <v>0</v>
      </c>
      <c r="AR178" s="122">
        <f t="shared" si="410"/>
        <v>0</v>
      </c>
      <c r="AS178" s="122">
        <f t="shared" ref="AS178:AT178" si="411">AR499</f>
        <v>0</v>
      </c>
      <c r="AT178" s="122">
        <f t="shared" si="411"/>
        <v>0</v>
      </c>
    </row>
    <row r="179" spans="3:46" x14ac:dyDescent="0.75">
      <c r="C179" s="44" t="s">
        <v>79</v>
      </c>
      <c r="D179" s="119"/>
      <c r="E179" s="122">
        <f>INDEX('TS Pat Cap ($M)'!$K$7:$K$50,MATCH(C134,'TS Pat Cap ($M)'!$C$7:$C$50,0),1)</f>
        <v>8.3607340000000008</v>
      </c>
      <c r="F179" s="122">
        <f t="shared" si="278"/>
        <v>8.3607340000000008</v>
      </c>
      <c r="G179" s="122">
        <f t="shared" si="278"/>
        <v>8.3607340000000008</v>
      </c>
      <c r="H179" s="122">
        <f t="shared" ref="H179:J179" si="412">G500</f>
        <v>8.3607340000000008</v>
      </c>
      <c r="I179" s="122">
        <f t="shared" si="412"/>
        <v>8.3607340000000026</v>
      </c>
      <c r="J179" s="122">
        <f t="shared" si="412"/>
        <v>8.3607340000000026</v>
      </c>
      <c r="K179" s="122">
        <f t="shared" ref="K179:O179" si="413">J500</f>
        <v>8.3607340000000061</v>
      </c>
      <c r="L179" s="122">
        <f t="shared" si="413"/>
        <v>8.3607340000000008</v>
      </c>
      <c r="M179" s="122">
        <f t="shared" si="413"/>
        <v>8.3607340000000026</v>
      </c>
      <c r="N179" s="122">
        <f t="shared" si="413"/>
        <v>8.3607340000000043</v>
      </c>
      <c r="O179" s="122">
        <f t="shared" si="413"/>
        <v>8.3607340000000026</v>
      </c>
      <c r="P179" s="122">
        <f t="shared" ref="P179:T179" si="414">O500</f>
        <v>8.3607340000000026</v>
      </c>
      <c r="Q179" s="122">
        <f t="shared" si="414"/>
        <v>8.3607340000000026</v>
      </c>
      <c r="R179" s="122">
        <f t="shared" si="414"/>
        <v>8.3607340000000026</v>
      </c>
      <c r="S179" s="122">
        <f t="shared" si="414"/>
        <v>8.3607340000000026</v>
      </c>
      <c r="T179" s="122">
        <f t="shared" si="414"/>
        <v>8.3607340000000008</v>
      </c>
      <c r="U179" s="122">
        <f t="shared" ref="U179:AI179" si="415">T500</f>
        <v>8.3607340000000026</v>
      </c>
      <c r="V179" s="122">
        <f t="shared" si="415"/>
        <v>8.3607340000000026</v>
      </c>
      <c r="W179" s="122">
        <f t="shared" si="415"/>
        <v>8.3607340000000026</v>
      </c>
      <c r="X179" s="122">
        <f t="shared" si="415"/>
        <v>8.3607340000000008</v>
      </c>
      <c r="Y179" s="122">
        <f t="shared" si="415"/>
        <v>8.3607340000000026</v>
      </c>
      <c r="Z179" s="122">
        <f t="shared" si="415"/>
        <v>8.3607340000000026</v>
      </c>
      <c r="AA179" s="122">
        <f t="shared" si="415"/>
        <v>8.3607340000000043</v>
      </c>
      <c r="AB179" s="122">
        <f t="shared" si="415"/>
        <v>8.3607340000000043</v>
      </c>
      <c r="AC179" s="122">
        <f t="shared" si="415"/>
        <v>8.3607340000000043</v>
      </c>
      <c r="AD179" s="122">
        <f t="shared" si="415"/>
        <v>0</v>
      </c>
      <c r="AE179" s="122">
        <f t="shared" si="415"/>
        <v>0</v>
      </c>
      <c r="AF179" s="122">
        <f t="shared" si="415"/>
        <v>0</v>
      </c>
      <c r="AG179" s="122">
        <f t="shared" si="415"/>
        <v>0</v>
      </c>
      <c r="AH179" s="122">
        <f t="shared" si="415"/>
        <v>0</v>
      </c>
      <c r="AI179" s="122">
        <f t="shared" si="415"/>
        <v>0</v>
      </c>
      <c r="AJ179" s="122">
        <f t="shared" ref="AJ179:AR179" si="416">AI500</f>
        <v>0</v>
      </c>
      <c r="AK179" s="122">
        <f t="shared" si="416"/>
        <v>0</v>
      </c>
      <c r="AL179" s="122">
        <f t="shared" si="416"/>
        <v>0</v>
      </c>
      <c r="AM179" s="122">
        <f t="shared" si="416"/>
        <v>0</v>
      </c>
      <c r="AN179" s="122">
        <f t="shared" si="416"/>
        <v>0</v>
      </c>
      <c r="AO179" s="122">
        <f t="shared" si="416"/>
        <v>0</v>
      </c>
      <c r="AP179" s="122">
        <f t="shared" si="416"/>
        <v>0</v>
      </c>
      <c r="AQ179" s="122">
        <f t="shared" si="416"/>
        <v>0</v>
      </c>
      <c r="AR179" s="122">
        <f t="shared" si="416"/>
        <v>0</v>
      </c>
      <c r="AS179" s="122">
        <f t="shared" ref="AS179:AT179" si="417">AR500</f>
        <v>0</v>
      </c>
      <c r="AT179" s="122">
        <f t="shared" si="417"/>
        <v>0</v>
      </c>
    </row>
    <row r="180" spans="3:46" x14ac:dyDescent="0.75">
      <c r="C180" s="44" t="s">
        <v>80</v>
      </c>
      <c r="D180" s="119"/>
      <c r="E180" s="122">
        <f>INDEX('TS Pat Cap ($M)'!$K$7:$K$50,MATCH(C135,'TS Pat Cap ($M)'!$C$7:$C$50,0),1)</f>
        <v>82.820369999999997</v>
      </c>
      <c r="F180" s="122">
        <f t="shared" si="278"/>
        <v>82.820369999999997</v>
      </c>
      <c r="G180" s="122">
        <f t="shared" si="278"/>
        <v>82.820369999999997</v>
      </c>
      <c r="H180" s="122">
        <f t="shared" ref="H180:J180" si="418">G501</f>
        <v>82.820369999999983</v>
      </c>
      <c r="I180" s="122">
        <f t="shared" si="418"/>
        <v>82.820370000000011</v>
      </c>
      <c r="J180" s="122">
        <f t="shared" si="418"/>
        <v>82.820369999999997</v>
      </c>
      <c r="K180" s="122">
        <f t="shared" ref="K180:O180" si="419">J501</f>
        <v>82.820370000000025</v>
      </c>
      <c r="L180" s="122">
        <f t="shared" si="419"/>
        <v>82.820369999999969</v>
      </c>
      <c r="M180" s="122">
        <f t="shared" si="419"/>
        <v>82.820369999999983</v>
      </c>
      <c r="N180" s="122">
        <f t="shared" si="419"/>
        <v>82.820369999999997</v>
      </c>
      <c r="O180" s="122">
        <f t="shared" si="419"/>
        <v>82.820369999999983</v>
      </c>
      <c r="P180" s="122">
        <f t="shared" ref="P180:T180" si="420">O501</f>
        <v>82.820369999999983</v>
      </c>
      <c r="Q180" s="122">
        <f t="shared" si="420"/>
        <v>82.820369999999983</v>
      </c>
      <c r="R180" s="122">
        <f t="shared" si="420"/>
        <v>82.820369999999983</v>
      </c>
      <c r="S180" s="122">
        <f t="shared" si="420"/>
        <v>82.820369999999997</v>
      </c>
      <c r="T180" s="122">
        <f t="shared" si="420"/>
        <v>82.820369999999969</v>
      </c>
      <c r="U180" s="122">
        <f t="shared" ref="U180:AI180" si="421">T501</f>
        <v>82.820369999999983</v>
      </c>
      <c r="V180" s="122">
        <f t="shared" si="421"/>
        <v>82.820369999999983</v>
      </c>
      <c r="W180" s="122">
        <f t="shared" si="421"/>
        <v>82.820369999999969</v>
      </c>
      <c r="X180" s="122">
        <f t="shared" si="421"/>
        <v>82.820369999999969</v>
      </c>
      <c r="Y180" s="122">
        <f t="shared" si="421"/>
        <v>82.820369999999983</v>
      </c>
      <c r="Z180" s="122">
        <f t="shared" si="421"/>
        <v>82.820369999999983</v>
      </c>
      <c r="AA180" s="122">
        <f t="shared" si="421"/>
        <v>82.820369999999997</v>
      </c>
      <c r="AB180" s="122">
        <f t="shared" si="421"/>
        <v>82.820369999999983</v>
      </c>
      <c r="AC180" s="122">
        <f t="shared" si="421"/>
        <v>82.820369999999969</v>
      </c>
      <c r="AD180" s="122">
        <f t="shared" si="421"/>
        <v>82.820369999999983</v>
      </c>
      <c r="AE180" s="122">
        <f t="shared" si="421"/>
        <v>0</v>
      </c>
      <c r="AF180" s="122">
        <f t="shared" si="421"/>
        <v>0</v>
      </c>
      <c r="AG180" s="122">
        <f t="shared" si="421"/>
        <v>0</v>
      </c>
      <c r="AH180" s="122">
        <f t="shared" si="421"/>
        <v>0</v>
      </c>
      <c r="AI180" s="122">
        <f t="shared" si="421"/>
        <v>0</v>
      </c>
      <c r="AJ180" s="122">
        <f t="shared" ref="AJ180:AR180" si="422">AI501</f>
        <v>0</v>
      </c>
      <c r="AK180" s="122">
        <f t="shared" si="422"/>
        <v>0</v>
      </c>
      <c r="AL180" s="122">
        <f t="shared" si="422"/>
        <v>0</v>
      </c>
      <c r="AM180" s="122">
        <f t="shared" si="422"/>
        <v>0</v>
      </c>
      <c r="AN180" s="122">
        <f t="shared" si="422"/>
        <v>0</v>
      </c>
      <c r="AO180" s="122">
        <f t="shared" si="422"/>
        <v>0</v>
      </c>
      <c r="AP180" s="122">
        <f t="shared" si="422"/>
        <v>0</v>
      </c>
      <c r="AQ180" s="122">
        <f t="shared" si="422"/>
        <v>0</v>
      </c>
      <c r="AR180" s="122">
        <f t="shared" si="422"/>
        <v>0</v>
      </c>
      <c r="AS180" s="122">
        <f t="shared" ref="AS180:AT180" si="423">AR501</f>
        <v>0</v>
      </c>
      <c r="AT180" s="122">
        <f t="shared" si="423"/>
        <v>0</v>
      </c>
    </row>
    <row r="181" spans="3:46" x14ac:dyDescent="0.75">
      <c r="C181" s="44" t="s">
        <v>81</v>
      </c>
      <c r="D181" s="119"/>
      <c r="E181" s="122">
        <f>INDEX('TS Pat Cap ($M)'!$K$7:$K$50,MATCH(C136,'TS Pat Cap ($M)'!$C$7:$C$50,0),1)</f>
        <v>5.2564270000000004</v>
      </c>
      <c r="F181" s="122">
        <f t="shared" si="278"/>
        <v>5.2564270000000004</v>
      </c>
      <c r="G181" s="122">
        <f t="shared" si="278"/>
        <v>5.2564270000000004</v>
      </c>
      <c r="H181" s="122">
        <f t="shared" ref="H181:J181" si="424">G502</f>
        <v>5.2564269999999995</v>
      </c>
      <c r="I181" s="122">
        <f t="shared" si="424"/>
        <v>5.2564270000000013</v>
      </c>
      <c r="J181" s="122">
        <f t="shared" si="424"/>
        <v>5.2564270000000004</v>
      </c>
      <c r="K181" s="122">
        <f t="shared" ref="K181:O181" si="425">J502</f>
        <v>5.2564270000000022</v>
      </c>
      <c r="L181" s="122">
        <f t="shared" si="425"/>
        <v>5.2564269999999986</v>
      </c>
      <c r="M181" s="122">
        <f t="shared" si="425"/>
        <v>5.2564270000000004</v>
      </c>
      <c r="N181" s="122">
        <f t="shared" si="425"/>
        <v>5.2564270000000013</v>
      </c>
      <c r="O181" s="122">
        <f t="shared" si="425"/>
        <v>5.2564269999999995</v>
      </c>
      <c r="P181" s="122">
        <f t="shared" ref="P181:T181" si="426">O502</f>
        <v>5.2564269999999995</v>
      </c>
      <c r="Q181" s="122">
        <f t="shared" si="426"/>
        <v>5.2564269999999995</v>
      </c>
      <c r="R181" s="122">
        <f t="shared" si="426"/>
        <v>5.2564269999999986</v>
      </c>
      <c r="S181" s="122">
        <f t="shared" si="426"/>
        <v>5.2564269999999995</v>
      </c>
      <c r="T181" s="122">
        <f t="shared" si="426"/>
        <v>5.2564269999999977</v>
      </c>
      <c r="U181" s="122">
        <f t="shared" ref="U181:AI181" si="427">T502</f>
        <v>5.2564269999999986</v>
      </c>
      <c r="V181" s="122">
        <f t="shared" si="427"/>
        <v>5.2564269999999986</v>
      </c>
      <c r="W181" s="122">
        <f t="shared" si="427"/>
        <v>5.2564269999999995</v>
      </c>
      <c r="X181" s="122">
        <f t="shared" si="427"/>
        <v>5.2564269999999977</v>
      </c>
      <c r="Y181" s="122">
        <f t="shared" si="427"/>
        <v>5.2564269999999977</v>
      </c>
      <c r="Z181" s="122">
        <f t="shared" si="427"/>
        <v>5.2564269999999977</v>
      </c>
      <c r="AA181" s="122">
        <f t="shared" si="427"/>
        <v>5.2564269999999986</v>
      </c>
      <c r="AB181" s="122">
        <f t="shared" si="427"/>
        <v>5.2564269999999977</v>
      </c>
      <c r="AC181" s="122">
        <f t="shared" si="427"/>
        <v>5.2564269999999969</v>
      </c>
      <c r="AD181" s="122">
        <f t="shared" si="427"/>
        <v>5.2564269999999977</v>
      </c>
      <c r="AE181" s="122">
        <f t="shared" si="427"/>
        <v>5.2564269999999986</v>
      </c>
      <c r="AF181" s="122">
        <f t="shared" si="427"/>
        <v>0</v>
      </c>
      <c r="AG181" s="122">
        <f t="shared" si="427"/>
        <v>0</v>
      </c>
      <c r="AH181" s="122">
        <f t="shared" si="427"/>
        <v>0</v>
      </c>
      <c r="AI181" s="122">
        <f t="shared" si="427"/>
        <v>0</v>
      </c>
      <c r="AJ181" s="122">
        <f t="shared" ref="AJ181:AR181" si="428">AI502</f>
        <v>0</v>
      </c>
      <c r="AK181" s="122">
        <f t="shared" si="428"/>
        <v>0</v>
      </c>
      <c r="AL181" s="122">
        <f t="shared" si="428"/>
        <v>0</v>
      </c>
      <c r="AM181" s="122">
        <f t="shared" si="428"/>
        <v>0</v>
      </c>
      <c r="AN181" s="122">
        <f t="shared" si="428"/>
        <v>0</v>
      </c>
      <c r="AO181" s="122">
        <f t="shared" si="428"/>
        <v>0</v>
      </c>
      <c r="AP181" s="122">
        <f t="shared" si="428"/>
        <v>0</v>
      </c>
      <c r="AQ181" s="122">
        <f t="shared" si="428"/>
        <v>0</v>
      </c>
      <c r="AR181" s="122">
        <f t="shared" si="428"/>
        <v>0</v>
      </c>
      <c r="AS181" s="122">
        <f t="shared" ref="AS181:AT181" si="429">AR502</f>
        <v>0</v>
      </c>
      <c r="AT181" s="122">
        <f t="shared" si="429"/>
        <v>0</v>
      </c>
    </row>
    <row r="182" spans="3:46" x14ac:dyDescent="0.75">
      <c r="C182" s="44" t="s">
        <v>82</v>
      </c>
      <c r="D182" s="119"/>
      <c r="E182" s="122">
        <f>INDEX('TS Pat Cap ($M)'!$K$7:$K$50,MATCH(C137,'TS Pat Cap ($M)'!$C$7:$C$50,0),1)</f>
        <v>32.137830999999998</v>
      </c>
      <c r="F182" s="122">
        <f t="shared" ref="F182:G196" si="430">E503</f>
        <v>32.137830999999998</v>
      </c>
      <c r="G182" s="122">
        <f t="shared" si="430"/>
        <v>32.137830999999998</v>
      </c>
      <c r="H182" s="122">
        <f t="shared" ref="H182:J182" si="431">G503</f>
        <v>32.137830999999991</v>
      </c>
      <c r="I182" s="122">
        <f t="shared" si="431"/>
        <v>32.137831000000006</v>
      </c>
      <c r="J182" s="122">
        <f t="shared" si="431"/>
        <v>32.137830999999998</v>
      </c>
      <c r="K182" s="122">
        <f t="shared" ref="K182:O182" si="432">J503</f>
        <v>32.137831000000013</v>
      </c>
      <c r="L182" s="122">
        <f t="shared" si="432"/>
        <v>32.137830999999991</v>
      </c>
      <c r="M182" s="122">
        <f t="shared" si="432"/>
        <v>32.137830999999998</v>
      </c>
      <c r="N182" s="122">
        <f t="shared" si="432"/>
        <v>32.137831000000006</v>
      </c>
      <c r="O182" s="122">
        <f t="shared" si="432"/>
        <v>32.137830999999991</v>
      </c>
      <c r="P182" s="122">
        <f t="shared" ref="P182:T182" si="433">O503</f>
        <v>32.137830999999991</v>
      </c>
      <c r="Q182" s="122">
        <f t="shared" si="433"/>
        <v>32.137830999999991</v>
      </c>
      <c r="R182" s="122">
        <f t="shared" si="433"/>
        <v>32.137830999999991</v>
      </c>
      <c r="S182" s="122">
        <f t="shared" si="433"/>
        <v>32.137830999999998</v>
      </c>
      <c r="T182" s="122">
        <f t="shared" si="433"/>
        <v>32.137830999999991</v>
      </c>
      <c r="U182" s="122">
        <f t="shared" ref="U182:AI182" si="434">T503</f>
        <v>32.137830999999998</v>
      </c>
      <c r="V182" s="122">
        <f t="shared" si="434"/>
        <v>32.137830999999998</v>
      </c>
      <c r="W182" s="122">
        <f t="shared" si="434"/>
        <v>32.137830999999998</v>
      </c>
      <c r="X182" s="122">
        <f t="shared" si="434"/>
        <v>32.137830999999991</v>
      </c>
      <c r="Y182" s="122">
        <f t="shared" si="434"/>
        <v>32.137830999999991</v>
      </c>
      <c r="Z182" s="122">
        <f t="shared" si="434"/>
        <v>32.137830999999991</v>
      </c>
      <c r="AA182" s="122">
        <f t="shared" si="434"/>
        <v>32.137830999999998</v>
      </c>
      <c r="AB182" s="122">
        <f t="shared" si="434"/>
        <v>32.137830999999991</v>
      </c>
      <c r="AC182" s="122">
        <f t="shared" si="434"/>
        <v>32.137830999999991</v>
      </c>
      <c r="AD182" s="122">
        <f t="shared" si="434"/>
        <v>32.137830999999991</v>
      </c>
      <c r="AE182" s="122">
        <f t="shared" si="434"/>
        <v>32.137830999999998</v>
      </c>
      <c r="AF182" s="122">
        <f t="shared" si="434"/>
        <v>32.137830999999998</v>
      </c>
      <c r="AG182" s="122">
        <f t="shared" si="434"/>
        <v>0</v>
      </c>
      <c r="AH182" s="122">
        <f t="shared" si="434"/>
        <v>0</v>
      </c>
      <c r="AI182" s="122">
        <f t="shared" si="434"/>
        <v>0</v>
      </c>
      <c r="AJ182" s="122">
        <f t="shared" ref="AJ182:AR182" si="435">AI503</f>
        <v>0</v>
      </c>
      <c r="AK182" s="122">
        <f t="shared" si="435"/>
        <v>0</v>
      </c>
      <c r="AL182" s="122">
        <f t="shared" si="435"/>
        <v>0</v>
      </c>
      <c r="AM182" s="122">
        <f t="shared" si="435"/>
        <v>0</v>
      </c>
      <c r="AN182" s="122">
        <f t="shared" si="435"/>
        <v>0</v>
      </c>
      <c r="AO182" s="122">
        <f t="shared" si="435"/>
        <v>0</v>
      </c>
      <c r="AP182" s="122">
        <f t="shared" si="435"/>
        <v>0</v>
      </c>
      <c r="AQ182" s="122">
        <f t="shared" si="435"/>
        <v>0</v>
      </c>
      <c r="AR182" s="122">
        <f t="shared" si="435"/>
        <v>0</v>
      </c>
      <c r="AS182" s="122">
        <f t="shared" ref="AS182:AT182" si="436">AR503</f>
        <v>0</v>
      </c>
      <c r="AT182" s="122">
        <f t="shared" si="436"/>
        <v>0</v>
      </c>
    </row>
    <row r="183" spans="3:46" x14ac:dyDescent="0.75">
      <c r="C183" s="44" t="s">
        <v>163</v>
      </c>
      <c r="D183" s="119"/>
      <c r="E183" s="122">
        <f>INDEX('TS Pat Cap ($M)'!$K$7:$K$50,MATCH(C138,'TS Pat Cap ($M)'!$C$7:$C$50,0),1)</f>
        <v>17.962913</v>
      </c>
      <c r="F183" s="122">
        <f t="shared" si="430"/>
        <v>17.962913</v>
      </c>
      <c r="G183" s="122">
        <f t="shared" si="430"/>
        <v>17.962913</v>
      </c>
      <c r="H183" s="122">
        <f t="shared" ref="H183:J183" si="437">G504</f>
        <v>17.962912999999997</v>
      </c>
      <c r="I183" s="122">
        <f t="shared" si="437"/>
        <v>17.962913</v>
      </c>
      <c r="J183" s="122">
        <f t="shared" si="437"/>
        <v>17.962912999999997</v>
      </c>
      <c r="K183" s="122">
        <f t="shared" ref="K183:O183" si="438">J504</f>
        <v>17.962913000000004</v>
      </c>
      <c r="L183" s="122">
        <f t="shared" si="438"/>
        <v>17.962912999999993</v>
      </c>
      <c r="M183" s="122">
        <f t="shared" si="438"/>
        <v>17.962912999999997</v>
      </c>
      <c r="N183" s="122">
        <f t="shared" si="438"/>
        <v>17.962913</v>
      </c>
      <c r="O183" s="122">
        <f t="shared" si="438"/>
        <v>17.962912999999997</v>
      </c>
      <c r="P183" s="122">
        <f t="shared" ref="P183:T183" si="439">O504</f>
        <v>17.962912999999997</v>
      </c>
      <c r="Q183" s="122">
        <f t="shared" si="439"/>
        <v>17.962912999999993</v>
      </c>
      <c r="R183" s="122">
        <f t="shared" si="439"/>
        <v>17.962912999999993</v>
      </c>
      <c r="S183" s="122">
        <f t="shared" si="439"/>
        <v>17.962912999999997</v>
      </c>
      <c r="T183" s="122">
        <f t="shared" si="439"/>
        <v>17.96291299999999</v>
      </c>
      <c r="U183" s="122">
        <f t="shared" ref="U183:AI183" si="440">T504</f>
        <v>17.962912999999993</v>
      </c>
      <c r="V183" s="122">
        <f t="shared" si="440"/>
        <v>17.96291299999999</v>
      </c>
      <c r="W183" s="122">
        <f t="shared" si="440"/>
        <v>17.96291299999999</v>
      </c>
      <c r="X183" s="122">
        <f t="shared" si="440"/>
        <v>17.962912999999986</v>
      </c>
      <c r="Y183" s="122">
        <f t="shared" si="440"/>
        <v>17.962912999999986</v>
      </c>
      <c r="Z183" s="122">
        <f t="shared" si="440"/>
        <v>17.962912999999986</v>
      </c>
      <c r="AA183" s="122">
        <f t="shared" si="440"/>
        <v>17.96291299999999</v>
      </c>
      <c r="AB183" s="122">
        <f t="shared" si="440"/>
        <v>17.962912999999986</v>
      </c>
      <c r="AC183" s="122">
        <f t="shared" si="440"/>
        <v>17.962912999999986</v>
      </c>
      <c r="AD183" s="122">
        <f t="shared" si="440"/>
        <v>17.96291299999999</v>
      </c>
      <c r="AE183" s="122">
        <f t="shared" si="440"/>
        <v>17.96291299999999</v>
      </c>
      <c r="AF183" s="122">
        <f t="shared" si="440"/>
        <v>17.962912999999993</v>
      </c>
      <c r="AG183" s="122">
        <f t="shared" si="440"/>
        <v>17.962912999999993</v>
      </c>
      <c r="AH183" s="122">
        <f t="shared" si="440"/>
        <v>0</v>
      </c>
      <c r="AI183" s="122">
        <f t="shared" si="440"/>
        <v>0</v>
      </c>
      <c r="AJ183" s="122">
        <f t="shared" ref="AJ183:AR183" si="441">AI504</f>
        <v>0</v>
      </c>
      <c r="AK183" s="122">
        <f t="shared" si="441"/>
        <v>0</v>
      </c>
      <c r="AL183" s="122">
        <f t="shared" si="441"/>
        <v>0</v>
      </c>
      <c r="AM183" s="122">
        <f t="shared" si="441"/>
        <v>0</v>
      </c>
      <c r="AN183" s="122">
        <f t="shared" si="441"/>
        <v>0</v>
      </c>
      <c r="AO183" s="122">
        <f t="shared" si="441"/>
        <v>0</v>
      </c>
      <c r="AP183" s="122">
        <f t="shared" si="441"/>
        <v>0</v>
      </c>
      <c r="AQ183" s="122">
        <f t="shared" si="441"/>
        <v>0</v>
      </c>
      <c r="AR183" s="122">
        <f t="shared" si="441"/>
        <v>0</v>
      </c>
      <c r="AS183" s="122">
        <f t="shared" ref="AS183:AT183" si="442">AR504</f>
        <v>0</v>
      </c>
      <c r="AT183" s="122">
        <f t="shared" si="442"/>
        <v>0</v>
      </c>
    </row>
    <row r="184" spans="3:46" x14ac:dyDescent="0.75">
      <c r="C184" s="44" t="s">
        <v>104</v>
      </c>
      <c r="D184" s="119"/>
      <c r="E184" s="122">
        <f>INDEX('TS Pat Cap ($M)'!$K$7:$K$50,MATCH(C139,'TS Pat Cap ($M)'!$C$7:$C$50,0),1)</f>
        <v>15.610683</v>
      </c>
      <c r="F184" s="122">
        <f t="shared" si="430"/>
        <v>15.610683</v>
      </c>
      <c r="G184" s="122">
        <f t="shared" si="430"/>
        <v>15.610683</v>
      </c>
      <c r="H184" s="122">
        <f t="shared" ref="H184:J184" si="443">G505</f>
        <v>15.610683</v>
      </c>
      <c r="I184" s="122">
        <f t="shared" si="443"/>
        <v>15.610683000000007</v>
      </c>
      <c r="J184" s="122">
        <f t="shared" si="443"/>
        <v>15.610683000000007</v>
      </c>
      <c r="K184" s="122">
        <f t="shared" ref="K184:O184" si="444">J505</f>
        <v>15.610683000000012</v>
      </c>
      <c r="L184" s="122">
        <f t="shared" si="444"/>
        <v>15.610683000000002</v>
      </c>
      <c r="M184" s="122">
        <f t="shared" si="444"/>
        <v>15.610683000000005</v>
      </c>
      <c r="N184" s="122">
        <f t="shared" si="444"/>
        <v>15.610683000000009</v>
      </c>
      <c r="O184" s="122">
        <f t="shared" si="444"/>
        <v>15.610683000000005</v>
      </c>
      <c r="P184" s="122">
        <f t="shared" ref="P184:T184" si="445">O505</f>
        <v>15.610683000000007</v>
      </c>
      <c r="Q184" s="122">
        <f t="shared" si="445"/>
        <v>15.610683000000007</v>
      </c>
      <c r="R184" s="122">
        <f t="shared" si="445"/>
        <v>15.610683000000005</v>
      </c>
      <c r="S184" s="122">
        <f t="shared" si="445"/>
        <v>15.610683000000009</v>
      </c>
      <c r="T184" s="122">
        <f t="shared" si="445"/>
        <v>15.610683000000003</v>
      </c>
      <c r="U184" s="122">
        <f t="shared" ref="U184:AI184" si="446">T505</f>
        <v>15.610683000000005</v>
      </c>
      <c r="V184" s="122">
        <f t="shared" si="446"/>
        <v>15.610683000000005</v>
      </c>
      <c r="W184" s="122">
        <f t="shared" si="446"/>
        <v>15.610683000000003</v>
      </c>
      <c r="X184" s="122">
        <f t="shared" si="446"/>
        <v>15.610683000000002</v>
      </c>
      <c r="Y184" s="122">
        <f t="shared" si="446"/>
        <v>15.610683000000002</v>
      </c>
      <c r="Z184" s="122">
        <f t="shared" si="446"/>
        <v>15.610683000000003</v>
      </c>
      <c r="AA184" s="122">
        <f t="shared" si="446"/>
        <v>15.610683000000007</v>
      </c>
      <c r="AB184" s="122">
        <f t="shared" si="446"/>
        <v>15.610683000000007</v>
      </c>
      <c r="AC184" s="122">
        <f t="shared" si="446"/>
        <v>15.610683000000003</v>
      </c>
      <c r="AD184" s="122">
        <f t="shared" si="446"/>
        <v>15.610683000000007</v>
      </c>
      <c r="AE184" s="122">
        <f t="shared" si="446"/>
        <v>15.610683000000009</v>
      </c>
      <c r="AF184" s="122">
        <f t="shared" si="446"/>
        <v>15.610683000000012</v>
      </c>
      <c r="AG184" s="122">
        <f t="shared" si="446"/>
        <v>15.610683000000011</v>
      </c>
      <c r="AH184" s="122">
        <f t="shared" si="446"/>
        <v>15.610683000000011</v>
      </c>
      <c r="AI184" s="122">
        <f t="shared" si="446"/>
        <v>0</v>
      </c>
      <c r="AJ184" s="122">
        <f t="shared" ref="AJ184:AR184" si="447">AI505</f>
        <v>0</v>
      </c>
      <c r="AK184" s="122">
        <f t="shared" si="447"/>
        <v>0</v>
      </c>
      <c r="AL184" s="122">
        <f t="shared" si="447"/>
        <v>0</v>
      </c>
      <c r="AM184" s="122">
        <f t="shared" si="447"/>
        <v>0</v>
      </c>
      <c r="AN184" s="122">
        <f t="shared" si="447"/>
        <v>0</v>
      </c>
      <c r="AO184" s="122">
        <f t="shared" si="447"/>
        <v>0</v>
      </c>
      <c r="AP184" s="122">
        <f t="shared" si="447"/>
        <v>0</v>
      </c>
      <c r="AQ184" s="122">
        <f t="shared" si="447"/>
        <v>0</v>
      </c>
      <c r="AR184" s="122">
        <f t="shared" si="447"/>
        <v>0</v>
      </c>
      <c r="AS184" s="122">
        <f t="shared" ref="AS184:AT184" si="448">AR505</f>
        <v>0</v>
      </c>
      <c r="AT184" s="122">
        <f t="shared" si="448"/>
        <v>0</v>
      </c>
    </row>
    <row r="185" spans="3:46" x14ac:dyDescent="0.75">
      <c r="C185" s="44" t="s">
        <v>83</v>
      </c>
      <c r="D185" s="119"/>
      <c r="E185" s="122">
        <f>INDEX('TS Pat Cap ($M)'!$K$7:$K$50,MATCH(C140,'TS Pat Cap ($M)'!$C$7:$C$50,0),1)</f>
        <v>9.0869389999999992</v>
      </c>
      <c r="F185" s="122">
        <f t="shared" si="430"/>
        <v>9.086939000000001</v>
      </c>
      <c r="G185" s="122">
        <f t="shared" si="430"/>
        <v>9.086939000000001</v>
      </c>
      <c r="H185" s="122">
        <f t="shared" ref="H185:J185" si="449">G506</f>
        <v>9.0869389999999992</v>
      </c>
      <c r="I185" s="122">
        <f t="shared" si="449"/>
        <v>9.0869390000000028</v>
      </c>
      <c r="J185" s="122">
        <f t="shared" si="449"/>
        <v>9.086939000000001</v>
      </c>
      <c r="K185" s="122">
        <f t="shared" ref="K185:O185" si="450">J506</f>
        <v>9.0869390000000045</v>
      </c>
      <c r="L185" s="122">
        <f t="shared" si="450"/>
        <v>9.0869389999999992</v>
      </c>
      <c r="M185" s="122">
        <f t="shared" si="450"/>
        <v>9.086939000000001</v>
      </c>
      <c r="N185" s="122">
        <f t="shared" si="450"/>
        <v>9.0869390000000028</v>
      </c>
      <c r="O185" s="122">
        <f t="shared" si="450"/>
        <v>9.086939000000001</v>
      </c>
      <c r="P185" s="122">
        <f t="shared" ref="P185:T185" si="451">O506</f>
        <v>9.0869390000000028</v>
      </c>
      <c r="Q185" s="122">
        <f t="shared" si="451"/>
        <v>9.086939000000001</v>
      </c>
      <c r="R185" s="122">
        <f t="shared" si="451"/>
        <v>9.086939000000001</v>
      </c>
      <c r="S185" s="122">
        <f t="shared" si="451"/>
        <v>9.086939000000001</v>
      </c>
      <c r="T185" s="122">
        <f t="shared" si="451"/>
        <v>9.0869389999999992</v>
      </c>
      <c r="U185" s="122">
        <f t="shared" ref="U185:AI185" si="452">T506</f>
        <v>9.086939000000001</v>
      </c>
      <c r="V185" s="122">
        <f t="shared" si="452"/>
        <v>9.086939000000001</v>
      </c>
      <c r="W185" s="122">
        <f t="shared" si="452"/>
        <v>9.086939000000001</v>
      </c>
      <c r="X185" s="122">
        <f t="shared" si="452"/>
        <v>9.0869389999999992</v>
      </c>
      <c r="Y185" s="122">
        <f t="shared" si="452"/>
        <v>9.086939000000001</v>
      </c>
      <c r="Z185" s="122">
        <f t="shared" si="452"/>
        <v>9.0869389999999992</v>
      </c>
      <c r="AA185" s="122">
        <f t="shared" si="452"/>
        <v>9.086939000000001</v>
      </c>
      <c r="AB185" s="122">
        <f t="shared" si="452"/>
        <v>9.086939000000001</v>
      </c>
      <c r="AC185" s="122">
        <f t="shared" si="452"/>
        <v>9.086939000000001</v>
      </c>
      <c r="AD185" s="122">
        <f t="shared" si="452"/>
        <v>9.0869390000000028</v>
      </c>
      <c r="AE185" s="122">
        <f t="shared" si="452"/>
        <v>9.0869390000000028</v>
      </c>
      <c r="AF185" s="122">
        <f t="shared" si="452"/>
        <v>9.0869390000000045</v>
      </c>
      <c r="AG185" s="122">
        <f t="shared" si="452"/>
        <v>9.0869390000000045</v>
      </c>
      <c r="AH185" s="122">
        <f t="shared" si="452"/>
        <v>9.0869390000000063</v>
      </c>
      <c r="AI185" s="122">
        <f t="shared" si="452"/>
        <v>9.0869390000000063</v>
      </c>
      <c r="AJ185" s="122">
        <f t="shared" ref="AJ185:AR185" si="453">AI506</f>
        <v>0</v>
      </c>
      <c r="AK185" s="122">
        <f t="shared" si="453"/>
        <v>0</v>
      </c>
      <c r="AL185" s="122">
        <f t="shared" si="453"/>
        <v>0</v>
      </c>
      <c r="AM185" s="122">
        <f t="shared" si="453"/>
        <v>0</v>
      </c>
      <c r="AN185" s="122">
        <f t="shared" si="453"/>
        <v>0</v>
      </c>
      <c r="AO185" s="122">
        <f t="shared" si="453"/>
        <v>0</v>
      </c>
      <c r="AP185" s="122">
        <f t="shared" si="453"/>
        <v>0</v>
      </c>
      <c r="AQ185" s="122">
        <f t="shared" si="453"/>
        <v>0</v>
      </c>
      <c r="AR185" s="122">
        <f t="shared" si="453"/>
        <v>0</v>
      </c>
      <c r="AS185" s="122">
        <f t="shared" ref="AS185:AT185" si="454">AR506</f>
        <v>0</v>
      </c>
      <c r="AT185" s="122">
        <f t="shared" si="454"/>
        <v>0</v>
      </c>
    </row>
    <row r="186" spans="3:46" x14ac:dyDescent="0.75">
      <c r="C186" s="44" t="s">
        <v>84</v>
      </c>
      <c r="D186" s="119"/>
      <c r="E186" s="122">
        <f>INDEX('TS Pat Cap ($M)'!$K$7:$K$50,MATCH(C141,'TS Pat Cap ($M)'!$C$7:$C$50,0),1)</f>
        <v>4.0657680000000003</v>
      </c>
      <c r="F186" s="122">
        <f t="shared" si="430"/>
        <v>4.0657680000000003</v>
      </c>
      <c r="G186" s="122">
        <f t="shared" si="430"/>
        <v>4.0657680000000003</v>
      </c>
      <c r="H186" s="122">
        <f t="shared" ref="H186:J186" si="455">G507</f>
        <v>4.0657680000000003</v>
      </c>
      <c r="I186" s="122">
        <f t="shared" si="455"/>
        <v>4.0657680000000012</v>
      </c>
      <c r="J186" s="122">
        <f t="shared" si="455"/>
        <v>4.0657680000000003</v>
      </c>
      <c r="K186" s="122">
        <f t="shared" ref="K186:O186" si="456">J507</f>
        <v>4.0657680000000012</v>
      </c>
      <c r="L186" s="122">
        <f t="shared" si="456"/>
        <v>4.0657679999999985</v>
      </c>
      <c r="M186" s="122">
        <f t="shared" si="456"/>
        <v>4.0657679999999994</v>
      </c>
      <c r="N186" s="122">
        <f t="shared" si="456"/>
        <v>4.0657679999999994</v>
      </c>
      <c r="O186" s="122">
        <f t="shared" si="456"/>
        <v>4.0657679999999985</v>
      </c>
      <c r="P186" s="122">
        <f t="shared" ref="P186:T186" si="457">O507</f>
        <v>4.0657679999999985</v>
      </c>
      <c r="Q186" s="122">
        <f t="shared" si="457"/>
        <v>4.0657679999999985</v>
      </c>
      <c r="R186" s="122">
        <f t="shared" si="457"/>
        <v>4.0657679999999976</v>
      </c>
      <c r="S186" s="122">
        <f t="shared" si="457"/>
        <v>4.0657679999999976</v>
      </c>
      <c r="T186" s="122">
        <f t="shared" si="457"/>
        <v>4.0657679999999967</v>
      </c>
      <c r="U186" s="122">
        <f t="shared" ref="U186:AI186" si="458">T507</f>
        <v>4.0657679999999976</v>
      </c>
      <c r="V186" s="122">
        <f t="shared" si="458"/>
        <v>4.0657679999999967</v>
      </c>
      <c r="W186" s="122">
        <f t="shared" si="458"/>
        <v>4.0657679999999967</v>
      </c>
      <c r="X186" s="122">
        <f t="shared" si="458"/>
        <v>4.0657679999999958</v>
      </c>
      <c r="Y186" s="122">
        <f t="shared" si="458"/>
        <v>4.0657679999999967</v>
      </c>
      <c r="Z186" s="122">
        <f t="shared" si="458"/>
        <v>4.0657679999999967</v>
      </c>
      <c r="AA186" s="122">
        <f t="shared" si="458"/>
        <v>4.0657679999999976</v>
      </c>
      <c r="AB186" s="122">
        <f t="shared" si="458"/>
        <v>4.0657679999999967</v>
      </c>
      <c r="AC186" s="122">
        <f t="shared" si="458"/>
        <v>4.0657679999999958</v>
      </c>
      <c r="AD186" s="122">
        <f t="shared" si="458"/>
        <v>4.0657679999999967</v>
      </c>
      <c r="AE186" s="122">
        <f t="shared" si="458"/>
        <v>4.0657679999999976</v>
      </c>
      <c r="AF186" s="122">
        <f t="shared" si="458"/>
        <v>4.0657679999999994</v>
      </c>
      <c r="AG186" s="122">
        <f t="shared" si="458"/>
        <v>4.0657679999999994</v>
      </c>
      <c r="AH186" s="122">
        <f t="shared" si="458"/>
        <v>4.0657679999999994</v>
      </c>
      <c r="AI186" s="122">
        <f t="shared" si="458"/>
        <v>4.0657679999999994</v>
      </c>
      <c r="AJ186" s="122">
        <f t="shared" ref="AJ186:AR186" si="459">AI507</f>
        <v>4.0657679999999976</v>
      </c>
      <c r="AK186" s="122">
        <f t="shared" si="459"/>
        <v>0</v>
      </c>
      <c r="AL186" s="122">
        <f t="shared" si="459"/>
        <v>0</v>
      </c>
      <c r="AM186" s="122">
        <f t="shared" si="459"/>
        <v>0</v>
      </c>
      <c r="AN186" s="122">
        <f t="shared" si="459"/>
        <v>0</v>
      </c>
      <c r="AO186" s="122">
        <f t="shared" si="459"/>
        <v>0</v>
      </c>
      <c r="AP186" s="122">
        <f t="shared" si="459"/>
        <v>0</v>
      </c>
      <c r="AQ186" s="122">
        <f t="shared" si="459"/>
        <v>0</v>
      </c>
      <c r="AR186" s="122">
        <f t="shared" si="459"/>
        <v>0</v>
      </c>
      <c r="AS186" s="122">
        <f t="shared" ref="AS186:AT186" si="460">AR507</f>
        <v>0</v>
      </c>
      <c r="AT186" s="122">
        <f t="shared" si="460"/>
        <v>0</v>
      </c>
    </row>
    <row r="187" spans="3:46" x14ac:dyDescent="0.75">
      <c r="C187" s="44" t="s">
        <v>85</v>
      </c>
      <c r="D187" s="119"/>
      <c r="E187" s="122">
        <f>INDEX('TS Pat Cap ($M)'!$K$7:$K$50,MATCH(C142,'TS Pat Cap ($M)'!$C$7:$C$50,0),1)</f>
        <v>10.915687</v>
      </c>
      <c r="F187" s="122">
        <f t="shared" si="430"/>
        <v>10.915687</v>
      </c>
      <c r="G187" s="122">
        <f t="shared" si="430"/>
        <v>10.915687</v>
      </c>
      <c r="H187" s="122">
        <f t="shared" ref="H187:J187" si="461">G508</f>
        <v>10.915686999999998</v>
      </c>
      <c r="I187" s="122">
        <f t="shared" si="461"/>
        <v>10.915687000000002</v>
      </c>
      <c r="J187" s="122">
        <f t="shared" si="461"/>
        <v>10.915687</v>
      </c>
      <c r="K187" s="122">
        <f t="shared" ref="K187:O187" si="462">J508</f>
        <v>10.915687000000005</v>
      </c>
      <c r="L187" s="122">
        <f t="shared" si="462"/>
        <v>10.915686999999998</v>
      </c>
      <c r="M187" s="122">
        <f t="shared" si="462"/>
        <v>10.915687000000002</v>
      </c>
      <c r="N187" s="122">
        <f t="shared" si="462"/>
        <v>10.915687000000002</v>
      </c>
      <c r="O187" s="122">
        <f t="shared" si="462"/>
        <v>10.915687</v>
      </c>
      <c r="P187" s="122">
        <f t="shared" ref="P187:T187" si="463">O508</f>
        <v>10.915687000000002</v>
      </c>
      <c r="Q187" s="122">
        <f t="shared" si="463"/>
        <v>10.915687000000002</v>
      </c>
      <c r="R187" s="122">
        <f t="shared" si="463"/>
        <v>10.915687000000002</v>
      </c>
      <c r="S187" s="122">
        <f t="shared" si="463"/>
        <v>10.915687000000004</v>
      </c>
      <c r="T187" s="122">
        <f t="shared" si="463"/>
        <v>10.915687</v>
      </c>
      <c r="U187" s="122">
        <f t="shared" ref="U187:AI187" si="464">T508</f>
        <v>10.915687000000002</v>
      </c>
      <c r="V187" s="122">
        <f t="shared" si="464"/>
        <v>10.915687000000002</v>
      </c>
      <c r="W187" s="122">
        <f t="shared" si="464"/>
        <v>10.915687000000002</v>
      </c>
      <c r="X187" s="122">
        <f t="shared" si="464"/>
        <v>10.915687</v>
      </c>
      <c r="Y187" s="122">
        <f t="shared" si="464"/>
        <v>10.915687</v>
      </c>
      <c r="Z187" s="122">
        <f t="shared" si="464"/>
        <v>10.915687</v>
      </c>
      <c r="AA187" s="122">
        <f t="shared" si="464"/>
        <v>10.915687000000002</v>
      </c>
      <c r="AB187" s="122">
        <f t="shared" si="464"/>
        <v>10.915687</v>
      </c>
      <c r="AC187" s="122">
        <f t="shared" si="464"/>
        <v>10.915687</v>
      </c>
      <c r="AD187" s="122">
        <f t="shared" si="464"/>
        <v>10.915687000000002</v>
      </c>
      <c r="AE187" s="122">
        <f t="shared" si="464"/>
        <v>10.915687000000002</v>
      </c>
      <c r="AF187" s="122">
        <f t="shared" si="464"/>
        <v>10.915687000000004</v>
      </c>
      <c r="AG187" s="122">
        <f t="shared" si="464"/>
        <v>10.915687000000004</v>
      </c>
      <c r="AH187" s="122">
        <f t="shared" si="464"/>
        <v>10.915687000000004</v>
      </c>
      <c r="AI187" s="122">
        <f t="shared" si="464"/>
        <v>10.915687000000002</v>
      </c>
      <c r="AJ187" s="122">
        <f t="shared" ref="AJ187:AR187" si="465">AI508</f>
        <v>10.915686999999997</v>
      </c>
      <c r="AK187" s="122">
        <f t="shared" si="465"/>
        <v>10.915686999999997</v>
      </c>
      <c r="AL187" s="122">
        <f t="shared" si="465"/>
        <v>0</v>
      </c>
      <c r="AM187" s="122">
        <f t="shared" si="465"/>
        <v>0</v>
      </c>
      <c r="AN187" s="122">
        <f t="shared" si="465"/>
        <v>0</v>
      </c>
      <c r="AO187" s="122">
        <f t="shared" si="465"/>
        <v>0</v>
      </c>
      <c r="AP187" s="122">
        <f t="shared" si="465"/>
        <v>0</v>
      </c>
      <c r="AQ187" s="122">
        <f t="shared" si="465"/>
        <v>0</v>
      </c>
      <c r="AR187" s="122">
        <f t="shared" si="465"/>
        <v>0</v>
      </c>
      <c r="AS187" s="122">
        <f t="shared" ref="AS187:AT187" si="466">AR508</f>
        <v>0</v>
      </c>
      <c r="AT187" s="122">
        <f t="shared" si="466"/>
        <v>0</v>
      </c>
    </row>
    <row r="188" spans="3:46" x14ac:dyDescent="0.75">
      <c r="C188" s="44" t="s">
        <v>105</v>
      </c>
      <c r="D188" s="119"/>
      <c r="E188" s="122">
        <f>INDEX('TS Pat Cap ($M)'!$K$7:$K$50,MATCH(C143,'TS Pat Cap ($M)'!$C$7:$C$50,0),1)</f>
        <v>16.415562000000001</v>
      </c>
      <c r="F188" s="122">
        <f t="shared" si="430"/>
        <v>16.415562000000001</v>
      </c>
      <c r="G188" s="122">
        <f t="shared" si="430"/>
        <v>16.415562000000001</v>
      </c>
      <c r="H188" s="122">
        <f t="shared" ref="H188:J188" si="467">G509</f>
        <v>16.415561999999998</v>
      </c>
      <c r="I188" s="122">
        <f t="shared" si="467"/>
        <v>16.415562000000001</v>
      </c>
      <c r="J188" s="122">
        <f t="shared" si="467"/>
        <v>16.415561999999998</v>
      </c>
      <c r="K188" s="122">
        <f t="shared" ref="K188:O188" si="468">J509</f>
        <v>16.415562000000005</v>
      </c>
      <c r="L188" s="122">
        <f t="shared" si="468"/>
        <v>16.415561999999994</v>
      </c>
      <c r="M188" s="122">
        <f t="shared" si="468"/>
        <v>16.415562000000001</v>
      </c>
      <c r="N188" s="122">
        <f t="shared" si="468"/>
        <v>16.415562000000001</v>
      </c>
      <c r="O188" s="122">
        <f t="shared" si="468"/>
        <v>16.415561999999994</v>
      </c>
      <c r="P188" s="122">
        <f t="shared" ref="P188:T188" si="469">O509</f>
        <v>16.415561999999998</v>
      </c>
      <c r="Q188" s="122">
        <f t="shared" si="469"/>
        <v>16.415561999999998</v>
      </c>
      <c r="R188" s="122">
        <f t="shared" si="469"/>
        <v>16.415561999999998</v>
      </c>
      <c r="S188" s="122">
        <f t="shared" si="469"/>
        <v>16.415561999999998</v>
      </c>
      <c r="T188" s="122">
        <f t="shared" si="469"/>
        <v>16.415561999999991</v>
      </c>
      <c r="U188" s="122">
        <f t="shared" ref="U188:AI188" si="470">T509</f>
        <v>16.415561999999994</v>
      </c>
      <c r="V188" s="122">
        <f t="shared" si="470"/>
        <v>16.415561999999991</v>
      </c>
      <c r="W188" s="122">
        <f t="shared" si="470"/>
        <v>16.415561999999991</v>
      </c>
      <c r="X188" s="122">
        <f t="shared" si="470"/>
        <v>16.415561999999987</v>
      </c>
      <c r="Y188" s="122">
        <f t="shared" si="470"/>
        <v>16.415561999999987</v>
      </c>
      <c r="Z188" s="122">
        <f t="shared" si="470"/>
        <v>16.415561999999987</v>
      </c>
      <c r="AA188" s="122">
        <f t="shared" si="470"/>
        <v>16.415561999999991</v>
      </c>
      <c r="AB188" s="122">
        <f t="shared" si="470"/>
        <v>16.415561999999991</v>
      </c>
      <c r="AC188" s="122">
        <f t="shared" si="470"/>
        <v>16.415561999999991</v>
      </c>
      <c r="AD188" s="122">
        <f t="shared" si="470"/>
        <v>16.415561999999991</v>
      </c>
      <c r="AE188" s="122">
        <f t="shared" si="470"/>
        <v>16.415561999999991</v>
      </c>
      <c r="AF188" s="122">
        <f t="shared" si="470"/>
        <v>16.415561999999994</v>
      </c>
      <c r="AG188" s="122">
        <f t="shared" si="470"/>
        <v>16.415561999999994</v>
      </c>
      <c r="AH188" s="122">
        <f t="shared" si="470"/>
        <v>16.415561999999998</v>
      </c>
      <c r="AI188" s="122">
        <f t="shared" si="470"/>
        <v>16.415561999999998</v>
      </c>
      <c r="AJ188" s="122">
        <f t="shared" ref="AJ188:AR188" si="471">AI509</f>
        <v>16.415561999999991</v>
      </c>
      <c r="AK188" s="122">
        <f t="shared" si="471"/>
        <v>16.415561999999991</v>
      </c>
      <c r="AL188" s="122">
        <f t="shared" si="471"/>
        <v>16.415561999999991</v>
      </c>
      <c r="AM188" s="122">
        <f t="shared" si="471"/>
        <v>0</v>
      </c>
      <c r="AN188" s="122">
        <f t="shared" si="471"/>
        <v>0</v>
      </c>
      <c r="AO188" s="122">
        <f t="shared" si="471"/>
        <v>0</v>
      </c>
      <c r="AP188" s="122">
        <f t="shared" si="471"/>
        <v>0</v>
      </c>
      <c r="AQ188" s="122">
        <f t="shared" si="471"/>
        <v>0</v>
      </c>
      <c r="AR188" s="122">
        <f t="shared" si="471"/>
        <v>0</v>
      </c>
      <c r="AS188" s="122">
        <f t="shared" ref="AS188:AT188" si="472">AR509</f>
        <v>0</v>
      </c>
      <c r="AT188" s="122">
        <f t="shared" si="472"/>
        <v>0</v>
      </c>
    </row>
    <row r="189" spans="3:46" x14ac:dyDescent="0.75">
      <c r="C189" s="44" t="s">
        <v>86</v>
      </c>
      <c r="D189" s="119"/>
      <c r="E189" s="122">
        <f>INDEX('TS Pat Cap ($M)'!$K$7:$K$50,MATCH(C144,'TS Pat Cap ($M)'!$C$7:$C$50,0),1)</f>
        <v>24.690615000000001</v>
      </c>
      <c r="F189" s="122">
        <f t="shared" si="430"/>
        <v>24.690615000000001</v>
      </c>
      <c r="G189" s="122">
        <f t="shared" si="430"/>
        <v>24.690615000000001</v>
      </c>
      <c r="H189" s="122">
        <f t="shared" ref="H189:J189" si="473">G510</f>
        <v>24.690614999999994</v>
      </c>
      <c r="I189" s="122">
        <f t="shared" si="473"/>
        <v>24.690615000000001</v>
      </c>
      <c r="J189" s="122">
        <f t="shared" si="473"/>
        <v>24.690614999999998</v>
      </c>
      <c r="K189" s="122">
        <f t="shared" ref="K189:O189" si="474">J510</f>
        <v>24.690615000000008</v>
      </c>
      <c r="L189" s="122">
        <f t="shared" si="474"/>
        <v>24.690614999999994</v>
      </c>
      <c r="M189" s="122">
        <f t="shared" si="474"/>
        <v>24.690615000000001</v>
      </c>
      <c r="N189" s="122">
        <f t="shared" si="474"/>
        <v>24.690615000000005</v>
      </c>
      <c r="O189" s="122">
        <f t="shared" si="474"/>
        <v>24.690614999999998</v>
      </c>
      <c r="P189" s="122">
        <f t="shared" ref="P189:T189" si="475">O510</f>
        <v>24.690615000000001</v>
      </c>
      <c r="Q189" s="122">
        <f t="shared" si="475"/>
        <v>24.690615000000001</v>
      </c>
      <c r="R189" s="122">
        <f t="shared" si="475"/>
        <v>24.690614999999998</v>
      </c>
      <c r="S189" s="122">
        <f t="shared" si="475"/>
        <v>24.690615000000005</v>
      </c>
      <c r="T189" s="122">
        <f t="shared" si="475"/>
        <v>24.690614999999998</v>
      </c>
      <c r="U189" s="122">
        <f t="shared" ref="U189:AI189" si="476">T510</f>
        <v>24.690615000000001</v>
      </c>
      <c r="V189" s="122">
        <f t="shared" si="476"/>
        <v>24.690614999999998</v>
      </c>
      <c r="W189" s="122">
        <f t="shared" si="476"/>
        <v>24.690614999999998</v>
      </c>
      <c r="X189" s="122">
        <f t="shared" si="476"/>
        <v>24.69061499999999</v>
      </c>
      <c r="Y189" s="122">
        <f t="shared" si="476"/>
        <v>24.690614999999994</v>
      </c>
      <c r="Z189" s="122">
        <f t="shared" si="476"/>
        <v>24.69061499999999</v>
      </c>
      <c r="AA189" s="122">
        <f t="shared" si="476"/>
        <v>24.690614999999998</v>
      </c>
      <c r="AB189" s="122">
        <f t="shared" si="476"/>
        <v>24.690614999999994</v>
      </c>
      <c r="AC189" s="122">
        <f t="shared" si="476"/>
        <v>24.69061499999999</v>
      </c>
      <c r="AD189" s="122">
        <f t="shared" si="476"/>
        <v>24.690614999999994</v>
      </c>
      <c r="AE189" s="122">
        <f t="shared" si="476"/>
        <v>24.690615000000001</v>
      </c>
      <c r="AF189" s="122">
        <f t="shared" si="476"/>
        <v>24.690615000000005</v>
      </c>
      <c r="AG189" s="122">
        <f t="shared" si="476"/>
        <v>24.690615000000001</v>
      </c>
      <c r="AH189" s="122">
        <f t="shared" si="476"/>
        <v>24.690615000000001</v>
      </c>
      <c r="AI189" s="122">
        <f t="shared" si="476"/>
        <v>24.690615000000001</v>
      </c>
      <c r="AJ189" s="122">
        <f t="shared" ref="AJ189:AR189" si="477">AI510</f>
        <v>24.69061499999999</v>
      </c>
      <c r="AK189" s="122">
        <f t="shared" si="477"/>
        <v>24.690614999999994</v>
      </c>
      <c r="AL189" s="122">
        <f t="shared" si="477"/>
        <v>24.690614999999994</v>
      </c>
      <c r="AM189" s="122">
        <f t="shared" si="477"/>
        <v>24.690614999999998</v>
      </c>
      <c r="AN189" s="122">
        <f t="shared" si="477"/>
        <v>0</v>
      </c>
      <c r="AO189" s="122">
        <f t="shared" si="477"/>
        <v>0</v>
      </c>
      <c r="AP189" s="122">
        <f t="shared" si="477"/>
        <v>0</v>
      </c>
      <c r="AQ189" s="122">
        <f t="shared" si="477"/>
        <v>0</v>
      </c>
      <c r="AR189" s="122">
        <f t="shared" si="477"/>
        <v>0</v>
      </c>
      <c r="AS189" s="122">
        <f t="shared" ref="AS189:AT189" si="478">AR510</f>
        <v>0</v>
      </c>
      <c r="AT189" s="122">
        <f t="shared" si="478"/>
        <v>0</v>
      </c>
    </row>
    <row r="190" spans="3:46" x14ac:dyDescent="0.75">
      <c r="C190" s="44" t="s">
        <v>87</v>
      </c>
      <c r="D190" s="119"/>
      <c r="E190" s="122">
        <f>INDEX('TS Pat Cap ($M)'!$K$7:$K$50,MATCH(C145,'TS Pat Cap ($M)'!$C$7:$C$50,0),1)</f>
        <v>13.164678</v>
      </c>
      <c r="F190" s="122">
        <f t="shared" si="430"/>
        <v>13.164678</v>
      </c>
      <c r="G190" s="122">
        <f t="shared" si="430"/>
        <v>13.164678000000002</v>
      </c>
      <c r="H190" s="122">
        <f t="shared" ref="H190:J190" si="479">G511</f>
        <v>13.164678000000002</v>
      </c>
      <c r="I190" s="122">
        <f t="shared" si="479"/>
        <v>13.164678000000006</v>
      </c>
      <c r="J190" s="122">
        <f t="shared" si="479"/>
        <v>13.164678000000002</v>
      </c>
      <c r="K190" s="122">
        <f t="shared" ref="K190:O190" si="480">J511</f>
        <v>13.164678000000007</v>
      </c>
      <c r="L190" s="122">
        <f t="shared" si="480"/>
        <v>13.164677999999999</v>
      </c>
      <c r="M190" s="122">
        <f t="shared" si="480"/>
        <v>13.164678000000002</v>
      </c>
      <c r="N190" s="122">
        <f t="shared" si="480"/>
        <v>13.164678000000004</v>
      </c>
      <c r="O190" s="122">
        <f t="shared" si="480"/>
        <v>13.164678</v>
      </c>
      <c r="P190" s="122">
        <f t="shared" ref="P190:T190" si="481">O511</f>
        <v>13.164678000000002</v>
      </c>
      <c r="Q190" s="122">
        <f t="shared" si="481"/>
        <v>13.164678</v>
      </c>
      <c r="R190" s="122">
        <f t="shared" si="481"/>
        <v>13.164677999999999</v>
      </c>
      <c r="S190" s="122">
        <f t="shared" si="481"/>
        <v>13.164677999999999</v>
      </c>
      <c r="T190" s="122">
        <f t="shared" si="481"/>
        <v>13.164677999999995</v>
      </c>
      <c r="U190" s="122">
        <f t="shared" ref="U190:AI190" si="482">T511</f>
        <v>13.164677999999997</v>
      </c>
      <c r="V190" s="122">
        <f t="shared" si="482"/>
        <v>13.164677999999995</v>
      </c>
      <c r="W190" s="122">
        <f t="shared" si="482"/>
        <v>13.164677999999995</v>
      </c>
      <c r="X190" s="122">
        <f t="shared" si="482"/>
        <v>13.164677999999991</v>
      </c>
      <c r="Y190" s="122">
        <f t="shared" si="482"/>
        <v>13.164677999999993</v>
      </c>
      <c r="Z190" s="122">
        <f t="shared" si="482"/>
        <v>13.164677999999993</v>
      </c>
      <c r="AA190" s="122">
        <f t="shared" si="482"/>
        <v>13.164677999999995</v>
      </c>
      <c r="AB190" s="122">
        <f t="shared" si="482"/>
        <v>13.164677999999993</v>
      </c>
      <c r="AC190" s="122">
        <f t="shared" si="482"/>
        <v>13.164677999999991</v>
      </c>
      <c r="AD190" s="122">
        <f t="shared" si="482"/>
        <v>13.164677999999995</v>
      </c>
      <c r="AE190" s="122">
        <f t="shared" si="482"/>
        <v>13.164677999999995</v>
      </c>
      <c r="AF190" s="122">
        <f t="shared" si="482"/>
        <v>13.164677999999997</v>
      </c>
      <c r="AG190" s="122">
        <f t="shared" si="482"/>
        <v>13.164677999999999</v>
      </c>
      <c r="AH190" s="122">
        <f t="shared" si="482"/>
        <v>13.164677999999999</v>
      </c>
      <c r="AI190" s="122">
        <f t="shared" si="482"/>
        <v>13.164677999999999</v>
      </c>
      <c r="AJ190" s="122">
        <f t="shared" ref="AJ190:AR190" si="483">AI511</f>
        <v>13.164677999999993</v>
      </c>
      <c r="AK190" s="122">
        <f t="shared" si="483"/>
        <v>13.164677999999993</v>
      </c>
      <c r="AL190" s="122">
        <f t="shared" si="483"/>
        <v>13.164677999999993</v>
      </c>
      <c r="AM190" s="122">
        <f t="shared" si="483"/>
        <v>13.164677999999995</v>
      </c>
      <c r="AN190" s="122">
        <f t="shared" si="483"/>
        <v>13.164677999999995</v>
      </c>
      <c r="AO190" s="122">
        <f t="shared" si="483"/>
        <v>0</v>
      </c>
      <c r="AP190" s="122">
        <f t="shared" si="483"/>
        <v>0</v>
      </c>
      <c r="AQ190" s="122">
        <f t="shared" si="483"/>
        <v>0</v>
      </c>
      <c r="AR190" s="122">
        <f t="shared" si="483"/>
        <v>0</v>
      </c>
      <c r="AS190" s="122">
        <f t="shared" ref="AS190:AT190" si="484">AR511</f>
        <v>0</v>
      </c>
      <c r="AT190" s="122">
        <f t="shared" si="484"/>
        <v>0</v>
      </c>
    </row>
    <row r="191" spans="3:46" x14ac:dyDescent="0.75">
      <c r="C191" s="44" t="s">
        <v>106</v>
      </c>
      <c r="D191" s="119"/>
      <c r="E191" s="122">
        <f>INDEX('TS Pat Cap ($M)'!$K$7:$K$50,MATCH(C146,'TS Pat Cap ($M)'!$C$7:$C$50,0),1)</f>
        <v>124.963722</v>
      </c>
      <c r="F191" s="122">
        <f t="shared" si="430"/>
        <v>124.96372199999999</v>
      </c>
      <c r="G191" s="122">
        <f t="shared" si="430"/>
        <v>124.96372200000002</v>
      </c>
      <c r="H191" s="122">
        <f t="shared" ref="H191:J191" si="485">G512</f>
        <v>124.96372200000002</v>
      </c>
      <c r="I191" s="122">
        <f t="shared" si="485"/>
        <v>124.96372200000006</v>
      </c>
      <c r="J191" s="122">
        <f t="shared" si="485"/>
        <v>124.96372200000005</v>
      </c>
      <c r="K191" s="122">
        <f t="shared" ref="K191:O191" si="486">J512</f>
        <v>124.96372200000009</v>
      </c>
      <c r="L191" s="122">
        <f t="shared" si="486"/>
        <v>124.963722</v>
      </c>
      <c r="M191" s="122">
        <f t="shared" si="486"/>
        <v>124.96372200000003</v>
      </c>
      <c r="N191" s="122">
        <f t="shared" si="486"/>
        <v>124.96372200000005</v>
      </c>
      <c r="O191" s="122">
        <f t="shared" si="486"/>
        <v>124.96372200000002</v>
      </c>
      <c r="P191" s="122">
        <f t="shared" ref="P191:T191" si="487">O512</f>
        <v>124.96372200000003</v>
      </c>
      <c r="Q191" s="122">
        <f t="shared" si="487"/>
        <v>124.96372200000003</v>
      </c>
      <c r="R191" s="122">
        <f t="shared" si="487"/>
        <v>124.96372200000003</v>
      </c>
      <c r="S191" s="122">
        <f t="shared" si="487"/>
        <v>124.96372200000003</v>
      </c>
      <c r="T191" s="122">
        <f t="shared" si="487"/>
        <v>124.963722</v>
      </c>
      <c r="U191" s="122">
        <f t="shared" ref="U191:AI191" si="488">T512</f>
        <v>124.963722</v>
      </c>
      <c r="V191" s="122">
        <f t="shared" si="488"/>
        <v>124.963722</v>
      </c>
      <c r="W191" s="122">
        <f t="shared" si="488"/>
        <v>124.963722</v>
      </c>
      <c r="X191" s="122">
        <f t="shared" si="488"/>
        <v>124.96372199999998</v>
      </c>
      <c r="Y191" s="122">
        <f t="shared" si="488"/>
        <v>124.96372199999999</v>
      </c>
      <c r="Z191" s="122">
        <f t="shared" si="488"/>
        <v>124.96372199999999</v>
      </c>
      <c r="AA191" s="122">
        <f t="shared" si="488"/>
        <v>124.96372200000002</v>
      </c>
      <c r="AB191" s="122">
        <f t="shared" si="488"/>
        <v>124.96372200000002</v>
      </c>
      <c r="AC191" s="122">
        <f t="shared" si="488"/>
        <v>124.96372200000002</v>
      </c>
      <c r="AD191" s="122">
        <f t="shared" si="488"/>
        <v>124.96372200000005</v>
      </c>
      <c r="AE191" s="122">
        <f t="shared" si="488"/>
        <v>124.96372200000005</v>
      </c>
      <c r="AF191" s="122">
        <f t="shared" si="488"/>
        <v>124.96372200000008</v>
      </c>
      <c r="AG191" s="122">
        <f t="shared" si="488"/>
        <v>124.96372200000006</v>
      </c>
      <c r="AH191" s="122">
        <f t="shared" si="488"/>
        <v>124.96372200000008</v>
      </c>
      <c r="AI191" s="122">
        <f t="shared" si="488"/>
        <v>124.96372200000008</v>
      </c>
      <c r="AJ191" s="122">
        <f t="shared" ref="AJ191:AR191" si="489">AI512</f>
        <v>124.963722</v>
      </c>
      <c r="AK191" s="122">
        <f t="shared" si="489"/>
        <v>124.96372200000002</v>
      </c>
      <c r="AL191" s="122">
        <f t="shared" si="489"/>
        <v>124.96372200000003</v>
      </c>
      <c r="AM191" s="122">
        <f t="shared" si="489"/>
        <v>124.96372200000003</v>
      </c>
      <c r="AN191" s="122">
        <f t="shared" si="489"/>
        <v>124.96372200000003</v>
      </c>
      <c r="AO191" s="122">
        <f t="shared" si="489"/>
        <v>124.96372200000005</v>
      </c>
      <c r="AP191" s="122">
        <f t="shared" si="489"/>
        <v>0</v>
      </c>
      <c r="AQ191" s="122">
        <f t="shared" si="489"/>
        <v>0</v>
      </c>
      <c r="AR191" s="122">
        <f t="shared" si="489"/>
        <v>0</v>
      </c>
      <c r="AS191" s="122">
        <f t="shared" ref="AS191:AT191" si="490">AR512</f>
        <v>0</v>
      </c>
      <c r="AT191" s="122">
        <f t="shared" si="490"/>
        <v>0</v>
      </c>
    </row>
    <row r="192" spans="3:46" x14ac:dyDescent="0.75">
      <c r="C192" s="44" t="s">
        <v>88</v>
      </c>
      <c r="D192" s="119"/>
      <c r="E192" s="122">
        <f>INDEX('TS Pat Cap ($M)'!$K$7:$K$50,MATCH(C147,'TS Pat Cap ($M)'!$C$7:$C$50,0),1)</f>
        <v>13.959555999999999</v>
      </c>
      <c r="F192" s="122">
        <f t="shared" si="430"/>
        <v>13.959555999999999</v>
      </c>
      <c r="G192" s="122">
        <f t="shared" si="430"/>
        <v>13.959555999999999</v>
      </c>
      <c r="H192" s="122">
        <f t="shared" ref="H192:J192" si="491">G513</f>
        <v>13.959555999999997</v>
      </c>
      <c r="I192" s="122">
        <f t="shared" si="491"/>
        <v>13.959556000000003</v>
      </c>
      <c r="J192" s="122">
        <f t="shared" si="491"/>
        <v>13.959556000000001</v>
      </c>
      <c r="K192" s="122">
        <f t="shared" ref="K192:O192" si="492">J513</f>
        <v>13.959556000000006</v>
      </c>
      <c r="L192" s="122">
        <f t="shared" si="492"/>
        <v>13.959555999999997</v>
      </c>
      <c r="M192" s="122">
        <f t="shared" si="492"/>
        <v>13.959556000000001</v>
      </c>
      <c r="N192" s="122">
        <f t="shared" si="492"/>
        <v>13.959556000000003</v>
      </c>
      <c r="O192" s="122">
        <f t="shared" si="492"/>
        <v>13.959555999999999</v>
      </c>
      <c r="P192" s="122">
        <f t="shared" ref="P192:T192" si="493">O513</f>
        <v>13.959556000000001</v>
      </c>
      <c r="Q192" s="122">
        <f t="shared" si="493"/>
        <v>13.959556000000001</v>
      </c>
      <c r="R192" s="122">
        <f t="shared" si="493"/>
        <v>13.959556000000001</v>
      </c>
      <c r="S192" s="122">
        <f t="shared" si="493"/>
        <v>13.959556000000001</v>
      </c>
      <c r="T192" s="122">
        <f t="shared" si="493"/>
        <v>13.959555999999996</v>
      </c>
      <c r="U192" s="122">
        <f t="shared" ref="U192:AI192" si="494">T513</f>
        <v>13.959555999999999</v>
      </c>
      <c r="V192" s="122">
        <f t="shared" si="494"/>
        <v>13.959555999999997</v>
      </c>
      <c r="W192" s="122">
        <f t="shared" si="494"/>
        <v>13.959555999999997</v>
      </c>
      <c r="X192" s="122">
        <f t="shared" si="494"/>
        <v>13.959555999999994</v>
      </c>
      <c r="Y192" s="122">
        <f t="shared" si="494"/>
        <v>13.959555999999994</v>
      </c>
      <c r="Z192" s="122">
        <f t="shared" si="494"/>
        <v>13.959555999999994</v>
      </c>
      <c r="AA192" s="122">
        <f t="shared" si="494"/>
        <v>13.959555999999997</v>
      </c>
      <c r="AB192" s="122">
        <f t="shared" si="494"/>
        <v>13.959555999999994</v>
      </c>
      <c r="AC192" s="122">
        <f t="shared" si="494"/>
        <v>13.959555999999994</v>
      </c>
      <c r="AD192" s="122">
        <f t="shared" si="494"/>
        <v>13.959555999999996</v>
      </c>
      <c r="AE192" s="122">
        <f t="shared" si="494"/>
        <v>13.959555999999996</v>
      </c>
      <c r="AF192" s="122">
        <f t="shared" si="494"/>
        <v>13.959555999999997</v>
      </c>
      <c r="AG192" s="122">
        <f t="shared" si="494"/>
        <v>13.959555999999997</v>
      </c>
      <c r="AH192" s="122">
        <f t="shared" si="494"/>
        <v>13.959555999999997</v>
      </c>
      <c r="AI192" s="122">
        <f t="shared" si="494"/>
        <v>13.959555999999997</v>
      </c>
      <c r="AJ192" s="122">
        <f t="shared" ref="AJ192:AR192" si="495">AI513</f>
        <v>13.959555999999992</v>
      </c>
      <c r="AK192" s="122">
        <f t="shared" si="495"/>
        <v>13.959555999999994</v>
      </c>
      <c r="AL192" s="122">
        <f t="shared" si="495"/>
        <v>13.959555999999996</v>
      </c>
      <c r="AM192" s="122">
        <f t="shared" si="495"/>
        <v>13.959555999999996</v>
      </c>
      <c r="AN192" s="122">
        <f t="shared" si="495"/>
        <v>13.959555999999996</v>
      </c>
      <c r="AO192" s="122">
        <f t="shared" si="495"/>
        <v>13.959555999999997</v>
      </c>
      <c r="AP192" s="122">
        <f t="shared" si="495"/>
        <v>13.959555999999996</v>
      </c>
      <c r="AQ192" s="122">
        <f t="shared" si="495"/>
        <v>0</v>
      </c>
      <c r="AR192" s="122">
        <f t="shared" si="495"/>
        <v>0</v>
      </c>
      <c r="AS192" s="122">
        <f t="shared" ref="AS192:AT192" si="496">AR513</f>
        <v>0</v>
      </c>
      <c r="AT192" s="122">
        <f t="shared" si="496"/>
        <v>0</v>
      </c>
    </row>
    <row r="193" spans="1:46" x14ac:dyDescent="0.75">
      <c r="C193" s="44" t="s">
        <v>89</v>
      </c>
      <c r="D193" s="119"/>
      <c r="E193" s="122">
        <f>INDEX('TS Pat Cap ($M)'!$K$7:$K$50,MATCH(C148,'TS Pat Cap ($M)'!$C$7:$C$50,0),1)</f>
        <v>9.0824239999999996</v>
      </c>
      <c r="F193" s="122">
        <f t="shared" si="430"/>
        <v>9.0824239999999996</v>
      </c>
      <c r="G193" s="122">
        <f t="shared" si="430"/>
        <v>9.0824239999999996</v>
      </c>
      <c r="H193" s="122">
        <f t="shared" ref="H193:J193" si="497">G514</f>
        <v>9.0824239999999978</v>
      </c>
      <c r="I193" s="122">
        <f t="shared" si="497"/>
        <v>9.0824240000000014</v>
      </c>
      <c r="J193" s="122">
        <f t="shared" si="497"/>
        <v>9.0824240000000014</v>
      </c>
      <c r="K193" s="122">
        <f t="shared" ref="K193:O193" si="498">J514</f>
        <v>9.0824240000000049</v>
      </c>
      <c r="L193" s="122">
        <f t="shared" si="498"/>
        <v>9.0824239999999996</v>
      </c>
      <c r="M193" s="122">
        <f t="shared" si="498"/>
        <v>9.0824240000000014</v>
      </c>
      <c r="N193" s="122">
        <f t="shared" si="498"/>
        <v>9.0824240000000032</v>
      </c>
      <c r="O193" s="122">
        <f t="shared" si="498"/>
        <v>9.0824240000000014</v>
      </c>
      <c r="P193" s="122">
        <f t="shared" ref="P193:T193" si="499">O514</f>
        <v>9.0824240000000014</v>
      </c>
      <c r="Q193" s="122">
        <f t="shared" si="499"/>
        <v>9.0824240000000014</v>
      </c>
      <c r="R193" s="122">
        <f t="shared" si="499"/>
        <v>9.0824240000000014</v>
      </c>
      <c r="S193" s="122">
        <f t="shared" si="499"/>
        <v>9.0824240000000014</v>
      </c>
      <c r="T193" s="122">
        <f t="shared" si="499"/>
        <v>9.0824239999999996</v>
      </c>
      <c r="U193" s="122">
        <f t="shared" ref="U193:AI193" si="500">T514</f>
        <v>9.0824240000000014</v>
      </c>
      <c r="V193" s="122">
        <f t="shared" si="500"/>
        <v>9.0824239999999996</v>
      </c>
      <c r="W193" s="122">
        <f t="shared" si="500"/>
        <v>9.0824239999999996</v>
      </c>
      <c r="X193" s="122">
        <f t="shared" si="500"/>
        <v>9.0824239999999978</v>
      </c>
      <c r="Y193" s="122">
        <f t="shared" si="500"/>
        <v>9.0824239999999978</v>
      </c>
      <c r="Z193" s="122">
        <f t="shared" si="500"/>
        <v>9.0824239999999961</v>
      </c>
      <c r="AA193" s="122">
        <f t="shared" si="500"/>
        <v>9.0824239999999996</v>
      </c>
      <c r="AB193" s="122">
        <f t="shared" si="500"/>
        <v>9.0824239999999978</v>
      </c>
      <c r="AC193" s="122">
        <f t="shared" si="500"/>
        <v>9.0824239999999961</v>
      </c>
      <c r="AD193" s="122">
        <f t="shared" si="500"/>
        <v>9.0824239999999978</v>
      </c>
      <c r="AE193" s="122">
        <f t="shared" si="500"/>
        <v>9.0824239999999996</v>
      </c>
      <c r="AF193" s="122">
        <f t="shared" si="500"/>
        <v>9.0824240000000014</v>
      </c>
      <c r="AG193" s="122">
        <f t="shared" si="500"/>
        <v>9.0824240000000014</v>
      </c>
      <c r="AH193" s="122">
        <f t="shared" si="500"/>
        <v>9.0824240000000014</v>
      </c>
      <c r="AI193" s="122">
        <f t="shared" si="500"/>
        <v>9.0824239999999996</v>
      </c>
      <c r="AJ193" s="122">
        <f t="shared" ref="AJ193:AR193" si="501">AI514</f>
        <v>9.0824239999999961</v>
      </c>
      <c r="AK193" s="122">
        <f t="shared" si="501"/>
        <v>9.0824239999999978</v>
      </c>
      <c r="AL193" s="122">
        <f t="shared" si="501"/>
        <v>9.0824239999999996</v>
      </c>
      <c r="AM193" s="122">
        <f t="shared" si="501"/>
        <v>9.0824239999999996</v>
      </c>
      <c r="AN193" s="122">
        <f t="shared" si="501"/>
        <v>9.0824240000000014</v>
      </c>
      <c r="AO193" s="122">
        <f t="shared" si="501"/>
        <v>9.0824240000000014</v>
      </c>
      <c r="AP193" s="122">
        <f t="shared" si="501"/>
        <v>9.0824239999999996</v>
      </c>
      <c r="AQ193" s="122">
        <f t="shared" si="501"/>
        <v>9.0824239999999978</v>
      </c>
      <c r="AR193" s="122">
        <f t="shared" si="501"/>
        <v>0</v>
      </c>
      <c r="AS193" s="122">
        <f t="shared" ref="AS193:AT193" si="502">AR514</f>
        <v>0</v>
      </c>
      <c r="AT193" s="122">
        <f t="shared" si="502"/>
        <v>0</v>
      </c>
    </row>
    <row r="194" spans="1:46" x14ac:dyDescent="0.75">
      <c r="C194" s="44" t="s">
        <v>90</v>
      </c>
      <c r="D194" s="119"/>
      <c r="E194" s="122">
        <f>INDEX('TS Pat Cap ($M)'!$K$7:$K$50,MATCH(C149,'TS Pat Cap ($M)'!$C$7:$C$50,0),1)</f>
        <v>43.410471000000001</v>
      </c>
      <c r="F194" s="122">
        <f t="shared" si="430"/>
        <v>43.410471000000001</v>
      </c>
      <c r="G194" s="122">
        <f t="shared" si="430"/>
        <v>43.410471000000001</v>
      </c>
      <c r="H194" s="122">
        <f t="shared" ref="H194:J194" si="503">G515</f>
        <v>43.410470999999994</v>
      </c>
      <c r="I194" s="122">
        <f t="shared" si="503"/>
        <v>43.410471000000008</v>
      </c>
      <c r="J194" s="122">
        <f t="shared" si="503"/>
        <v>43.410471000000001</v>
      </c>
      <c r="K194" s="122">
        <f t="shared" ref="K194:O194" si="504">J515</f>
        <v>43.410471000000022</v>
      </c>
      <c r="L194" s="122">
        <f t="shared" si="504"/>
        <v>43.410470999999994</v>
      </c>
      <c r="M194" s="122">
        <f t="shared" si="504"/>
        <v>43.410471000000008</v>
      </c>
      <c r="N194" s="122">
        <f t="shared" si="504"/>
        <v>43.410471000000008</v>
      </c>
      <c r="O194" s="122">
        <f t="shared" si="504"/>
        <v>43.410470999999994</v>
      </c>
      <c r="P194" s="122">
        <f t="shared" ref="P194:T194" si="505">O515</f>
        <v>43.410471000000001</v>
      </c>
      <c r="Q194" s="122">
        <f t="shared" si="505"/>
        <v>43.410471000000008</v>
      </c>
      <c r="R194" s="122">
        <f t="shared" si="505"/>
        <v>43.410471000000008</v>
      </c>
      <c r="S194" s="122">
        <f t="shared" si="505"/>
        <v>43.410471000000015</v>
      </c>
      <c r="T194" s="122">
        <f t="shared" si="505"/>
        <v>43.410471000000008</v>
      </c>
      <c r="U194" s="122">
        <f t="shared" ref="U194:AI194" si="506">T515</f>
        <v>43.410471000000015</v>
      </c>
      <c r="V194" s="122">
        <f t="shared" si="506"/>
        <v>43.410471000000008</v>
      </c>
      <c r="W194" s="122">
        <f t="shared" si="506"/>
        <v>43.410471000000008</v>
      </c>
      <c r="X194" s="122">
        <f t="shared" si="506"/>
        <v>43.410471000000001</v>
      </c>
      <c r="Y194" s="122">
        <f t="shared" si="506"/>
        <v>43.410471000000001</v>
      </c>
      <c r="Z194" s="122">
        <f t="shared" si="506"/>
        <v>43.410471000000001</v>
      </c>
      <c r="AA194" s="122">
        <f t="shared" si="506"/>
        <v>43.410471000000008</v>
      </c>
      <c r="AB194" s="122">
        <f t="shared" si="506"/>
        <v>43.410471000000001</v>
      </c>
      <c r="AC194" s="122">
        <f t="shared" si="506"/>
        <v>43.410470999999994</v>
      </c>
      <c r="AD194" s="122">
        <f t="shared" si="506"/>
        <v>43.410470999999994</v>
      </c>
      <c r="AE194" s="122">
        <f t="shared" si="506"/>
        <v>43.410471000000001</v>
      </c>
      <c r="AF194" s="122">
        <f t="shared" si="506"/>
        <v>43.410471000000008</v>
      </c>
      <c r="AG194" s="122">
        <f t="shared" si="506"/>
        <v>43.410471000000001</v>
      </c>
      <c r="AH194" s="122">
        <f t="shared" si="506"/>
        <v>43.410471000000008</v>
      </c>
      <c r="AI194" s="122">
        <f t="shared" si="506"/>
        <v>43.410471000000008</v>
      </c>
      <c r="AJ194" s="122">
        <f t="shared" ref="AJ194:AR194" si="507">AI515</f>
        <v>43.410470999999987</v>
      </c>
      <c r="AK194" s="122">
        <f t="shared" si="507"/>
        <v>43.410470999999987</v>
      </c>
      <c r="AL194" s="122">
        <f t="shared" si="507"/>
        <v>43.410470999999994</v>
      </c>
      <c r="AM194" s="122">
        <f t="shared" si="507"/>
        <v>43.410471000000001</v>
      </c>
      <c r="AN194" s="122">
        <f t="shared" si="507"/>
        <v>43.410470999999994</v>
      </c>
      <c r="AO194" s="122">
        <f t="shared" si="507"/>
        <v>43.410470999999987</v>
      </c>
      <c r="AP194" s="122">
        <f t="shared" si="507"/>
        <v>43.410470999999987</v>
      </c>
      <c r="AQ194" s="122">
        <f t="shared" si="507"/>
        <v>43.41047099999998</v>
      </c>
      <c r="AR194" s="122">
        <f t="shared" si="507"/>
        <v>43.41047099999998</v>
      </c>
      <c r="AS194" s="122">
        <f t="shared" ref="AS194:AT194" si="508">AR515</f>
        <v>0</v>
      </c>
      <c r="AT194" s="122">
        <f t="shared" si="508"/>
        <v>0</v>
      </c>
    </row>
    <row r="195" spans="1:46" x14ac:dyDescent="0.75">
      <c r="C195" s="44" t="s">
        <v>91</v>
      </c>
      <c r="D195" s="119"/>
      <c r="E195" s="122">
        <f>INDEX('TS Pat Cap ($M)'!$K$7:$K$50,MATCH(C150,'TS Pat Cap ($M)'!$C$7:$C$50,0),1)</f>
        <v>11.580435</v>
      </c>
      <c r="F195" s="122">
        <f t="shared" si="430"/>
        <v>11.580435</v>
      </c>
      <c r="G195" s="122">
        <f t="shared" si="430"/>
        <v>11.580435</v>
      </c>
      <c r="H195" s="122">
        <f t="shared" ref="H195:J195" si="509">G516</f>
        <v>11.580434999999998</v>
      </c>
      <c r="I195" s="122">
        <f t="shared" si="509"/>
        <v>11.580435000000001</v>
      </c>
      <c r="J195" s="122">
        <f t="shared" si="509"/>
        <v>11.580435</v>
      </c>
      <c r="K195" s="122">
        <f t="shared" ref="K195:O195" si="510">J516</f>
        <v>11.580435000000003</v>
      </c>
      <c r="L195" s="122">
        <f t="shared" si="510"/>
        <v>11.580434999999996</v>
      </c>
      <c r="M195" s="122">
        <f t="shared" si="510"/>
        <v>11.580435</v>
      </c>
      <c r="N195" s="122">
        <f t="shared" si="510"/>
        <v>11.580435000000001</v>
      </c>
      <c r="O195" s="122">
        <f t="shared" si="510"/>
        <v>11.580435</v>
      </c>
      <c r="P195" s="122">
        <f t="shared" ref="P195:T195" si="511">O516</f>
        <v>11.580435000000001</v>
      </c>
      <c r="Q195" s="122">
        <f t="shared" si="511"/>
        <v>11.580435000000001</v>
      </c>
      <c r="R195" s="122">
        <f t="shared" si="511"/>
        <v>11.580435000000001</v>
      </c>
      <c r="S195" s="122">
        <f t="shared" si="511"/>
        <v>11.580435000000003</v>
      </c>
      <c r="T195" s="122">
        <f t="shared" si="511"/>
        <v>11.580435</v>
      </c>
      <c r="U195" s="122">
        <f t="shared" ref="U195:AI195" si="512">T516</f>
        <v>11.580435</v>
      </c>
      <c r="V195" s="122">
        <f t="shared" si="512"/>
        <v>11.580434999999998</v>
      </c>
      <c r="W195" s="122">
        <f t="shared" si="512"/>
        <v>11.580434999999998</v>
      </c>
      <c r="X195" s="122">
        <f t="shared" si="512"/>
        <v>11.580434999999994</v>
      </c>
      <c r="Y195" s="122">
        <f t="shared" si="512"/>
        <v>11.580434999999996</v>
      </c>
      <c r="Z195" s="122">
        <f t="shared" si="512"/>
        <v>11.580434999999996</v>
      </c>
      <c r="AA195" s="122">
        <f t="shared" si="512"/>
        <v>11.580434999999998</v>
      </c>
      <c r="AB195" s="122">
        <f t="shared" si="512"/>
        <v>11.580434999999998</v>
      </c>
      <c r="AC195" s="122">
        <f t="shared" si="512"/>
        <v>11.580434999999998</v>
      </c>
      <c r="AD195" s="122">
        <f t="shared" si="512"/>
        <v>11.580435</v>
      </c>
      <c r="AE195" s="122">
        <f t="shared" si="512"/>
        <v>11.580435000000001</v>
      </c>
      <c r="AF195" s="122">
        <f t="shared" si="512"/>
        <v>11.580435000000003</v>
      </c>
      <c r="AG195" s="122">
        <f t="shared" si="512"/>
        <v>11.580435000000003</v>
      </c>
      <c r="AH195" s="122">
        <f t="shared" si="512"/>
        <v>11.580435000000005</v>
      </c>
      <c r="AI195" s="122">
        <f t="shared" si="512"/>
        <v>11.580435000000005</v>
      </c>
      <c r="AJ195" s="122">
        <f t="shared" ref="AJ195:AR195" si="513">AI516</f>
        <v>11.580435</v>
      </c>
      <c r="AK195" s="122">
        <f t="shared" si="513"/>
        <v>11.580435000000001</v>
      </c>
      <c r="AL195" s="122">
        <f t="shared" si="513"/>
        <v>11.580435000000001</v>
      </c>
      <c r="AM195" s="122">
        <f t="shared" si="513"/>
        <v>11.580435000000003</v>
      </c>
      <c r="AN195" s="122">
        <f t="shared" si="513"/>
        <v>11.580435000000003</v>
      </c>
      <c r="AO195" s="122">
        <f t="shared" si="513"/>
        <v>11.580435000000003</v>
      </c>
      <c r="AP195" s="122">
        <f t="shared" si="513"/>
        <v>11.580435000000003</v>
      </c>
      <c r="AQ195" s="122">
        <f t="shared" si="513"/>
        <v>11.580435</v>
      </c>
      <c r="AR195" s="122">
        <f t="shared" si="513"/>
        <v>11.580435</v>
      </c>
      <c r="AS195" s="122">
        <f t="shared" ref="AS195:AT195" si="514">AR516</f>
        <v>11.580435000000003</v>
      </c>
      <c r="AT195" s="122">
        <f t="shared" si="514"/>
        <v>0</v>
      </c>
    </row>
    <row r="196" spans="1:46" x14ac:dyDescent="0.75">
      <c r="C196" s="44" t="s">
        <v>107</v>
      </c>
      <c r="D196" s="119"/>
      <c r="E196" s="122">
        <f>INDEX('TS Pat Cap ($M)'!$K$7:$K$50,MATCH(C151,'TS Pat Cap ($M)'!$C$7:$C$50,0),1)</f>
        <v>29.747577440000001</v>
      </c>
      <c r="F196" s="122">
        <f t="shared" si="430"/>
        <v>29.747577439999997</v>
      </c>
      <c r="G196" s="122">
        <f t="shared" si="430"/>
        <v>29.747577439999997</v>
      </c>
      <c r="H196" s="122">
        <f t="shared" ref="H196:J196" si="515">G517</f>
        <v>29.747577439999993</v>
      </c>
      <c r="I196" s="122">
        <f t="shared" si="515"/>
        <v>29.747577440000004</v>
      </c>
      <c r="J196" s="122">
        <f t="shared" si="515"/>
        <v>29.747577439999997</v>
      </c>
      <c r="K196" s="122">
        <f t="shared" ref="K196:O196" si="516">J517</f>
        <v>29.747577440000011</v>
      </c>
      <c r="L196" s="122">
        <f t="shared" si="516"/>
        <v>29.74757743999999</v>
      </c>
      <c r="M196" s="122">
        <f t="shared" si="516"/>
        <v>29.747577439999993</v>
      </c>
      <c r="N196" s="122">
        <f t="shared" si="516"/>
        <v>29.747577439999997</v>
      </c>
      <c r="O196" s="122">
        <f t="shared" si="516"/>
        <v>29.74757743999999</v>
      </c>
      <c r="P196" s="122">
        <f t="shared" ref="P196:T196" si="517">O517</f>
        <v>29.747577439999993</v>
      </c>
      <c r="Q196" s="122">
        <f t="shared" si="517"/>
        <v>29.747577439999993</v>
      </c>
      <c r="R196" s="122">
        <f t="shared" si="517"/>
        <v>29.74757743999999</v>
      </c>
      <c r="S196" s="122">
        <f t="shared" si="517"/>
        <v>29.74757743999999</v>
      </c>
      <c r="T196" s="122">
        <f t="shared" si="517"/>
        <v>29.747577439999983</v>
      </c>
      <c r="U196" s="122">
        <f t="shared" ref="U196:AI196" si="518">T517</f>
        <v>29.747577439999986</v>
      </c>
      <c r="V196" s="122">
        <f t="shared" si="518"/>
        <v>29.747577439999983</v>
      </c>
      <c r="W196" s="122">
        <f t="shared" si="518"/>
        <v>29.747577439999983</v>
      </c>
      <c r="X196" s="122">
        <f t="shared" si="518"/>
        <v>29.747577439999979</v>
      </c>
      <c r="Y196" s="122">
        <f t="shared" si="518"/>
        <v>29.747577439999983</v>
      </c>
      <c r="Z196" s="122">
        <f t="shared" si="518"/>
        <v>29.747577439999983</v>
      </c>
      <c r="AA196" s="122">
        <f t="shared" si="518"/>
        <v>29.747577439999993</v>
      </c>
      <c r="AB196" s="122">
        <f t="shared" si="518"/>
        <v>29.74757743999999</v>
      </c>
      <c r="AC196" s="122">
        <f t="shared" si="518"/>
        <v>29.74757743999999</v>
      </c>
      <c r="AD196" s="122">
        <f t="shared" si="518"/>
        <v>29.747577439999997</v>
      </c>
      <c r="AE196" s="122">
        <f t="shared" si="518"/>
        <v>29.747577440000001</v>
      </c>
      <c r="AF196" s="122">
        <f t="shared" si="518"/>
        <v>29.747577440000008</v>
      </c>
      <c r="AG196" s="122">
        <f t="shared" si="518"/>
        <v>29.747577440000004</v>
      </c>
      <c r="AH196" s="122">
        <f t="shared" si="518"/>
        <v>29.747577440000004</v>
      </c>
      <c r="AI196" s="122">
        <f t="shared" si="518"/>
        <v>29.747577440000004</v>
      </c>
      <c r="AJ196" s="122">
        <f t="shared" ref="AJ196:AR196" si="519">AI517</f>
        <v>29.747577439999993</v>
      </c>
      <c r="AK196" s="122">
        <f t="shared" si="519"/>
        <v>29.747577439999993</v>
      </c>
      <c r="AL196" s="122">
        <f t="shared" si="519"/>
        <v>29.747577439999997</v>
      </c>
      <c r="AM196" s="122">
        <f t="shared" si="519"/>
        <v>29.747577439999997</v>
      </c>
      <c r="AN196" s="122">
        <f t="shared" si="519"/>
        <v>29.747577439999997</v>
      </c>
      <c r="AO196" s="122">
        <f t="shared" si="519"/>
        <v>29.747577440000004</v>
      </c>
      <c r="AP196" s="122">
        <f t="shared" si="519"/>
        <v>29.747577440000004</v>
      </c>
      <c r="AQ196" s="122">
        <f t="shared" si="519"/>
        <v>29.747577439999997</v>
      </c>
      <c r="AR196" s="122">
        <f t="shared" si="519"/>
        <v>29.747577439999997</v>
      </c>
      <c r="AS196" s="122">
        <f t="shared" ref="AS196:AT196" si="520">AR517</f>
        <v>29.747577440000001</v>
      </c>
      <c r="AT196" s="122">
        <f t="shared" si="520"/>
        <v>29.747577440000001</v>
      </c>
    </row>
    <row r="197" spans="1:46" x14ac:dyDescent="0.75">
      <c r="C197" s="44" t="s">
        <v>147</v>
      </c>
      <c r="D197" s="119"/>
      <c r="E197" s="123">
        <f t="shared" ref="E197:AT197" si="521">SUM(E155:E196)</f>
        <v>994.68180044000007</v>
      </c>
      <c r="F197" s="123">
        <f t="shared" si="521"/>
        <v>984.46102944000017</v>
      </c>
      <c r="G197" s="123">
        <f t="shared" si="521"/>
        <v>975.45428944000014</v>
      </c>
      <c r="H197" s="123">
        <f t="shared" si="521"/>
        <v>960.86027244000002</v>
      </c>
      <c r="I197" s="123">
        <f t="shared" si="521"/>
        <v>956.06262344000015</v>
      </c>
      <c r="J197" s="123">
        <f t="shared" si="521"/>
        <v>950.18770344000018</v>
      </c>
      <c r="K197" s="123">
        <f t="shared" si="521"/>
        <v>921.95383744000048</v>
      </c>
      <c r="L197" s="123">
        <f t="shared" si="521"/>
        <v>875.53590143999975</v>
      </c>
      <c r="M197" s="123">
        <f t="shared" si="521"/>
        <v>873.28421143999992</v>
      </c>
      <c r="N197" s="123">
        <f t="shared" si="521"/>
        <v>863.30704344000014</v>
      </c>
      <c r="O197" s="123">
        <f t="shared" si="521"/>
        <v>798.84578143999988</v>
      </c>
      <c r="P197" s="123">
        <f t="shared" si="521"/>
        <v>776.73449443999993</v>
      </c>
      <c r="Q197" s="123">
        <f t="shared" si="521"/>
        <v>738.41826143999992</v>
      </c>
      <c r="R197" s="123">
        <f t="shared" si="521"/>
        <v>716.1581404399999</v>
      </c>
      <c r="S197" s="123">
        <f t="shared" si="521"/>
        <v>699.41266843999995</v>
      </c>
      <c r="T197" s="123">
        <f t="shared" si="521"/>
        <v>626.66505143999984</v>
      </c>
      <c r="U197" s="123">
        <f t="shared" si="521"/>
        <v>608.1302614399998</v>
      </c>
      <c r="V197" s="123">
        <f t="shared" si="521"/>
        <v>603.55969043999983</v>
      </c>
      <c r="W197" s="123">
        <f t="shared" si="521"/>
        <v>584.78150943999981</v>
      </c>
      <c r="X197" s="123">
        <f t="shared" si="521"/>
        <v>562.24878343999978</v>
      </c>
      <c r="Y197" s="123">
        <f t="shared" si="521"/>
        <v>499.44983543999996</v>
      </c>
      <c r="Z197" s="123">
        <f t="shared" si="521"/>
        <v>493.95545043999988</v>
      </c>
      <c r="AA197" s="123">
        <f t="shared" si="521"/>
        <v>491.55695644000002</v>
      </c>
      <c r="AB197" s="123">
        <f t="shared" si="521"/>
        <v>484.81388443999998</v>
      </c>
      <c r="AC197" s="123">
        <f t="shared" si="521"/>
        <v>473.23239243999996</v>
      </c>
      <c r="AD197" s="123">
        <f t="shared" si="521"/>
        <v>464.87165843999998</v>
      </c>
      <c r="AE197" s="123">
        <f t="shared" si="521"/>
        <v>382.05128844000006</v>
      </c>
      <c r="AF197" s="123">
        <f t="shared" si="521"/>
        <v>376.79486144000015</v>
      </c>
      <c r="AG197" s="123">
        <f t="shared" si="521"/>
        <v>344.65703044000003</v>
      </c>
      <c r="AH197" s="123">
        <f t="shared" si="521"/>
        <v>326.69411744000007</v>
      </c>
      <c r="AI197" s="123">
        <f t="shared" si="521"/>
        <v>311.08343444000008</v>
      </c>
      <c r="AJ197" s="123">
        <f t="shared" si="521"/>
        <v>301.99649543999999</v>
      </c>
      <c r="AK197" s="123">
        <f t="shared" si="521"/>
        <v>297.93072744</v>
      </c>
      <c r="AL197" s="123">
        <f t="shared" si="521"/>
        <v>287.01504044000001</v>
      </c>
      <c r="AM197" s="123">
        <f t="shared" si="521"/>
        <v>270.59947844000004</v>
      </c>
      <c r="AN197" s="123">
        <f t="shared" si="521"/>
        <v>245.90886344</v>
      </c>
      <c r="AO197" s="123">
        <f t="shared" si="521"/>
        <v>232.74418544000002</v>
      </c>
      <c r="AP197" s="123">
        <f t="shared" si="521"/>
        <v>107.78046343999999</v>
      </c>
      <c r="AQ197" s="123">
        <f t="shared" si="521"/>
        <v>93.820907439999971</v>
      </c>
      <c r="AR197" s="123">
        <f t="shared" si="521"/>
        <v>84.738483439999982</v>
      </c>
      <c r="AS197" s="123">
        <f t="shared" si="521"/>
        <v>41.328012440000002</v>
      </c>
      <c r="AT197" s="123">
        <f t="shared" si="521"/>
        <v>29.747577440000001</v>
      </c>
    </row>
    <row r="198" spans="1:46" x14ac:dyDescent="0.75">
      <c r="C198" s="44" t="s">
        <v>279</v>
      </c>
      <c r="D198" s="119"/>
      <c r="E198" s="122">
        <f t="shared" ref="E198:AT198" si="522">-SUMPRODUCT(E$155:E$196,$D$249:$D$290)</f>
        <v>-57.961826906666666</v>
      </c>
      <c r="F198" s="122">
        <f t="shared" si="522"/>
        <v>-57.961826906666666</v>
      </c>
      <c r="G198" s="122">
        <f t="shared" si="522"/>
        <v>-57.961826906666666</v>
      </c>
      <c r="H198" s="122">
        <f t="shared" si="522"/>
        <v>-57.961826906666658</v>
      </c>
      <c r="I198" s="122">
        <f t="shared" si="522"/>
        <v>-56.042767306666676</v>
      </c>
      <c r="J198" s="122">
        <f t="shared" si="522"/>
        <v>-56.042767306666669</v>
      </c>
      <c r="K198" s="122">
        <f t="shared" si="522"/>
        <v>-56.042767306666704</v>
      </c>
      <c r="L198" s="122">
        <f t="shared" si="522"/>
        <v>-56.042767306666661</v>
      </c>
      <c r="M198" s="122">
        <f t="shared" si="522"/>
        <v>-56.042767306666669</v>
      </c>
      <c r="N198" s="122">
        <f t="shared" si="522"/>
        <v>-56.042767306666683</v>
      </c>
      <c r="O198" s="122">
        <f t="shared" si="522"/>
        <v>-56.042767306666669</v>
      </c>
      <c r="P198" s="122">
        <f t="shared" si="522"/>
        <v>-56.042767306666669</v>
      </c>
      <c r="Q198" s="122">
        <f t="shared" si="522"/>
        <v>-43.270689640000015</v>
      </c>
      <c r="R198" s="122">
        <f t="shared" si="522"/>
        <v>-43.270689640000008</v>
      </c>
      <c r="S198" s="122">
        <f t="shared" si="522"/>
        <v>-43.270689640000015</v>
      </c>
      <c r="T198" s="122">
        <f t="shared" si="522"/>
        <v>-43.270689639999993</v>
      </c>
      <c r="U198" s="122">
        <f t="shared" si="522"/>
        <v>-24.73589964</v>
      </c>
      <c r="V198" s="122">
        <f t="shared" si="522"/>
        <v>-24.73589964</v>
      </c>
      <c r="W198" s="122">
        <f t="shared" si="522"/>
        <v>-24.73589964</v>
      </c>
      <c r="X198" s="122">
        <f t="shared" si="522"/>
        <v>-24.735899639999992</v>
      </c>
      <c r="Y198" s="122">
        <f t="shared" si="522"/>
        <v>-24.735899639999992</v>
      </c>
      <c r="Z198" s="122">
        <f t="shared" si="522"/>
        <v>-24.735899639999992</v>
      </c>
      <c r="AA198" s="122">
        <f t="shared" si="522"/>
        <v>-24.73589964</v>
      </c>
      <c r="AB198" s="122">
        <f t="shared" si="522"/>
        <v>-17.992827640000002</v>
      </c>
      <c r="AC198" s="122">
        <f t="shared" si="522"/>
        <v>-17.992827640000002</v>
      </c>
      <c r="AD198" s="122">
        <f t="shared" si="522"/>
        <v>-9.6320936399999955</v>
      </c>
      <c r="AE198" s="122">
        <f t="shared" si="522"/>
        <v>-9.6320936399999955</v>
      </c>
      <c r="AF198" s="122">
        <f t="shared" si="522"/>
        <v>-9.6320936399999972</v>
      </c>
      <c r="AG198" s="122">
        <f t="shared" si="522"/>
        <v>-9.6320936399999972</v>
      </c>
      <c r="AH198" s="122">
        <f t="shared" si="522"/>
        <v>-9.6320936399999972</v>
      </c>
      <c r="AI198" s="122">
        <f t="shared" si="522"/>
        <v>-9.6320936399999972</v>
      </c>
      <c r="AJ198" s="122">
        <f t="shared" si="522"/>
        <v>-9.6320936399999937</v>
      </c>
      <c r="AK198" s="122">
        <f t="shared" si="522"/>
        <v>-9.6320936399999955</v>
      </c>
      <c r="AL198" s="122">
        <f t="shared" si="522"/>
        <v>-9.6320936399999955</v>
      </c>
      <c r="AM198" s="122">
        <f t="shared" si="522"/>
        <v>-9.6320936399999955</v>
      </c>
      <c r="AN198" s="122">
        <f t="shared" si="522"/>
        <v>-9.6320936399999955</v>
      </c>
      <c r="AO198" s="122">
        <f t="shared" si="522"/>
        <v>-9.6320936399999972</v>
      </c>
      <c r="AP198" s="122">
        <f t="shared" si="522"/>
        <v>-9.6320936399999955</v>
      </c>
      <c r="AQ198" s="122">
        <f t="shared" si="522"/>
        <v>0</v>
      </c>
      <c r="AR198" s="122">
        <f t="shared" si="522"/>
        <v>0</v>
      </c>
      <c r="AS198" s="122">
        <f t="shared" si="522"/>
        <v>0</v>
      </c>
      <c r="AT198" s="122">
        <f t="shared" si="522"/>
        <v>0</v>
      </c>
    </row>
    <row r="199" spans="1:46" x14ac:dyDescent="0.75">
      <c r="C199" s="44" t="s">
        <v>280</v>
      </c>
      <c r="D199" s="119"/>
      <c r="E199" s="138">
        <f>SUM(E197:E198)</f>
        <v>936.71997353333336</v>
      </c>
      <c r="F199" s="138">
        <f t="shared" ref="F199:AT199" si="523">SUM(F197:F198)</f>
        <v>926.49920253333346</v>
      </c>
      <c r="G199" s="138">
        <f t="shared" si="523"/>
        <v>917.49246253333342</v>
      </c>
      <c r="H199" s="138">
        <f t="shared" si="523"/>
        <v>902.89844553333342</v>
      </c>
      <c r="I199" s="138">
        <f t="shared" si="523"/>
        <v>900.01985613333352</v>
      </c>
      <c r="J199" s="138">
        <f t="shared" si="523"/>
        <v>894.14493613333354</v>
      </c>
      <c r="K199" s="138">
        <f t="shared" si="523"/>
        <v>865.91107013333374</v>
      </c>
      <c r="L199" s="138">
        <f t="shared" si="523"/>
        <v>819.49313413333311</v>
      </c>
      <c r="M199" s="138">
        <f t="shared" si="523"/>
        <v>817.24144413333329</v>
      </c>
      <c r="N199" s="138">
        <f t="shared" si="523"/>
        <v>807.26427613333351</v>
      </c>
      <c r="O199" s="138">
        <f t="shared" si="523"/>
        <v>742.80301413333325</v>
      </c>
      <c r="P199" s="138">
        <f t="shared" si="523"/>
        <v>720.6917271333333</v>
      </c>
      <c r="Q199" s="138">
        <f t="shared" si="523"/>
        <v>695.14757179999992</v>
      </c>
      <c r="R199" s="138">
        <f t="shared" si="523"/>
        <v>672.8874507999999</v>
      </c>
      <c r="S199" s="138">
        <f t="shared" si="523"/>
        <v>656.14197879999995</v>
      </c>
      <c r="T199" s="138">
        <f t="shared" si="523"/>
        <v>583.39436179999984</v>
      </c>
      <c r="U199" s="138">
        <f t="shared" si="523"/>
        <v>583.39436179999984</v>
      </c>
      <c r="V199" s="138">
        <f t="shared" si="523"/>
        <v>578.82379079999987</v>
      </c>
      <c r="W199" s="138">
        <f t="shared" si="523"/>
        <v>560.04560979999985</v>
      </c>
      <c r="X199" s="138">
        <f t="shared" si="523"/>
        <v>537.51288379999983</v>
      </c>
      <c r="Y199" s="138">
        <f t="shared" si="523"/>
        <v>474.71393579999994</v>
      </c>
      <c r="Z199" s="138">
        <f t="shared" si="523"/>
        <v>469.21955079999987</v>
      </c>
      <c r="AA199" s="138">
        <f t="shared" si="523"/>
        <v>466.82105680000001</v>
      </c>
      <c r="AB199" s="138">
        <f t="shared" si="523"/>
        <v>466.82105679999995</v>
      </c>
      <c r="AC199" s="138">
        <f t="shared" si="523"/>
        <v>455.23956479999993</v>
      </c>
      <c r="AD199" s="138">
        <f t="shared" si="523"/>
        <v>455.23956479999998</v>
      </c>
      <c r="AE199" s="138">
        <f t="shared" si="523"/>
        <v>372.41919480000007</v>
      </c>
      <c r="AF199" s="138">
        <f t="shared" si="523"/>
        <v>367.16276780000015</v>
      </c>
      <c r="AG199" s="138">
        <f t="shared" si="523"/>
        <v>335.02493680000003</v>
      </c>
      <c r="AH199" s="138">
        <f t="shared" si="523"/>
        <v>317.06202380000008</v>
      </c>
      <c r="AI199" s="138">
        <f t="shared" si="523"/>
        <v>301.45134080000008</v>
      </c>
      <c r="AJ199" s="138">
        <f t="shared" si="523"/>
        <v>292.3644018</v>
      </c>
      <c r="AK199" s="138">
        <f t="shared" si="523"/>
        <v>288.2986338</v>
      </c>
      <c r="AL199" s="138">
        <f t="shared" si="523"/>
        <v>277.38294680000001</v>
      </c>
      <c r="AM199" s="138">
        <f t="shared" si="523"/>
        <v>260.96738480000005</v>
      </c>
      <c r="AN199" s="138">
        <f t="shared" si="523"/>
        <v>236.27676980000001</v>
      </c>
      <c r="AO199" s="138">
        <f t="shared" si="523"/>
        <v>223.11209180000003</v>
      </c>
      <c r="AP199" s="138">
        <f t="shared" si="523"/>
        <v>98.148369799999998</v>
      </c>
      <c r="AQ199" s="138">
        <f t="shared" si="523"/>
        <v>93.820907439999971</v>
      </c>
      <c r="AR199" s="138">
        <f t="shared" si="523"/>
        <v>84.738483439999982</v>
      </c>
      <c r="AS199" s="138">
        <f t="shared" si="523"/>
        <v>41.328012440000002</v>
      </c>
      <c r="AT199" s="138">
        <f t="shared" si="523"/>
        <v>29.747577440000001</v>
      </c>
    </row>
    <row r="201" spans="1:46" s="48" customFormat="1" ht="13" customHeight="1" x14ac:dyDescent="0.75">
      <c r="A201" s="32"/>
      <c r="B201" s="32"/>
      <c r="C201" s="106" t="s">
        <v>219</v>
      </c>
      <c r="D201" s="5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  <c r="AH201" s="27"/>
      <c r="AI201" s="27"/>
      <c r="AJ201" s="27"/>
      <c r="AK201" s="27"/>
      <c r="AL201" s="27"/>
      <c r="AM201" s="27"/>
      <c r="AN201" s="27"/>
      <c r="AO201" s="27"/>
      <c r="AP201" s="27"/>
      <c r="AQ201" s="27"/>
      <c r="AR201" s="27"/>
      <c r="AS201" s="27"/>
      <c r="AT201" s="27"/>
    </row>
    <row r="202" spans="1:46" s="48" customFormat="1" ht="13" customHeight="1" x14ac:dyDescent="0.75">
      <c r="A202" s="32"/>
      <c r="B202" s="32"/>
      <c r="C202" s="44" t="s">
        <v>64</v>
      </c>
      <c r="D202" s="57"/>
      <c r="E202" s="134">
        <f t="shared" ref="E202:E243" si="524">E155/E$197</f>
        <v>1.0275417722007997E-2</v>
      </c>
      <c r="F202" s="134">
        <f t="shared" ref="F202:AT202" si="525">F155/F$197</f>
        <v>0</v>
      </c>
      <c r="G202" s="134">
        <f t="shared" si="525"/>
        <v>0</v>
      </c>
      <c r="H202" s="134">
        <f t="shared" si="525"/>
        <v>0</v>
      </c>
      <c r="I202" s="134">
        <f t="shared" si="525"/>
        <v>0</v>
      </c>
      <c r="J202" s="134">
        <f t="shared" si="525"/>
        <v>0</v>
      </c>
      <c r="K202" s="134">
        <f t="shared" si="525"/>
        <v>0</v>
      </c>
      <c r="L202" s="134">
        <f t="shared" si="525"/>
        <v>0</v>
      </c>
      <c r="M202" s="134">
        <f t="shared" si="525"/>
        <v>0</v>
      </c>
      <c r="N202" s="134">
        <f t="shared" si="525"/>
        <v>0</v>
      </c>
      <c r="O202" s="134">
        <f t="shared" si="525"/>
        <v>0</v>
      </c>
      <c r="P202" s="134">
        <f t="shared" si="525"/>
        <v>0</v>
      </c>
      <c r="Q202" s="134">
        <f t="shared" si="525"/>
        <v>0</v>
      </c>
      <c r="R202" s="134">
        <f t="shared" si="525"/>
        <v>0</v>
      </c>
      <c r="S202" s="134">
        <f t="shared" si="525"/>
        <v>0</v>
      </c>
      <c r="T202" s="134">
        <f t="shared" si="525"/>
        <v>0</v>
      </c>
      <c r="U202" s="134">
        <f t="shared" si="525"/>
        <v>0</v>
      </c>
      <c r="V202" s="134">
        <f t="shared" si="525"/>
        <v>0</v>
      </c>
      <c r="W202" s="134">
        <f t="shared" si="525"/>
        <v>0</v>
      </c>
      <c r="X202" s="134">
        <f t="shared" si="525"/>
        <v>0</v>
      </c>
      <c r="Y202" s="134">
        <f t="shared" si="525"/>
        <v>0</v>
      </c>
      <c r="Z202" s="134">
        <f t="shared" si="525"/>
        <v>0</v>
      </c>
      <c r="AA202" s="134">
        <f t="shared" si="525"/>
        <v>0</v>
      </c>
      <c r="AB202" s="134">
        <f t="shared" si="525"/>
        <v>0</v>
      </c>
      <c r="AC202" s="134">
        <f t="shared" si="525"/>
        <v>0</v>
      </c>
      <c r="AD202" s="134">
        <f t="shared" si="525"/>
        <v>0</v>
      </c>
      <c r="AE202" s="134">
        <f t="shared" si="525"/>
        <v>0</v>
      </c>
      <c r="AF202" s="134">
        <f t="shared" si="525"/>
        <v>0</v>
      </c>
      <c r="AG202" s="134">
        <f t="shared" si="525"/>
        <v>0</v>
      </c>
      <c r="AH202" s="134">
        <f t="shared" si="525"/>
        <v>0</v>
      </c>
      <c r="AI202" s="134">
        <f t="shared" si="525"/>
        <v>0</v>
      </c>
      <c r="AJ202" s="134">
        <f t="shared" si="525"/>
        <v>0</v>
      </c>
      <c r="AK202" s="134">
        <f t="shared" si="525"/>
        <v>0</v>
      </c>
      <c r="AL202" s="134">
        <f t="shared" si="525"/>
        <v>0</v>
      </c>
      <c r="AM202" s="134">
        <f t="shared" si="525"/>
        <v>0</v>
      </c>
      <c r="AN202" s="134">
        <f t="shared" si="525"/>
        <v>0</v>
      </c>
      <c r="AO202" s="134">
        <f t="shared" si="525"/>
        <v>0</v>
      </c>
      <c r="AP202" s="134">
        <f t="shared" si="525"/>
        <v>0</v>
      </c>
      <c r="AQ202" s="134">
        <f t="shared" si="525"/>
        <v>0</v>
      </c>
      <c r="AR202" s="134">
        <f t="shared" si="525"/>
        <v>0</v>
      </c>
      <c r="AS202" s="134">
        <f t="shared" si="525"/>
        <v>0</v>
      </c>
      <c r="AT202" s="134">
        <f t="shared" si="525"/>
        <v>0</v>
      </c>
    </row>
    <row r="203" spans="1:46" s="48" customFormat="1" ht="13" customHeight="1" x14ac:dyDescent="0.75">
      <c r="A203" s="32"/>
      <c r="B203" s="32"/>
      <c r="C203" s="44" t="s">
        <v>97</v>
      </c>
      <c r="D203" s="57"/>
      <c r="E203" s="134">
        <f t="shared" si="524"/>
        <v>9.0548957425538954E-3</v>
      </c>
      <c r="F203" s="134">
        <f t="shared" ref="F203:AT203" si="526">F156/F$197</f>
        <v>9.1489045585922135E-3</v>
      </c>
      <c r="G203" s="134">
        <f t="shared" si="526"/>
        <v>0</v>
      </c>
      <c r="H203" s="134">
        <f t="shared" si="526"/>
        <v>0</v>
      </c>
      <c r="I203" s="134">
        <f t="shared" si="526"/>
        <v>0</v>
      </c>
      <c r="J203" s="134">
        <f t="shared" si="526"/>
        <v>0</v>
      </c>
      <c r="K203" s="134">
        <f t="shared" si="526"/>
        <v>0</v>
      </c>
      <c r="L203" s="134">
        <f t="shared" si="526"/>
        <v>0</v>
      </c>
      <c r="M203" s="134">
        <f t="shared" si="526"/>
        <v>0</v>
      </c>
      <c r="N203" s="134">
        <f t="shared" si="526"/>
        <v>0</v>
      </c>
      <c r="O203" s="134">
        <f t="shared" si="526"/>
        <v>0</v>
      </c>
      <c r="P203" s="134">
        <f t="shared" si="526"/>
        <v>0</v>
      </c>
      <c r="Q203" s="134">
        <f t="shared" si="526"/>
        <v>0</v>
      </c>
      <c r="R203" s="134">
        <f t="shared" si="526"/>
        <v>0</v>
      </c>
      <c r="S203" s="134">
        <f t="shared" si="526"/>
        <v>0</v>
      </c>
      <c r="T203" s="134">
        <f t="shared" si="526"/>
        <v>0</v>
      </c>
      <c r="U203" s="134">
        <f t="shared" si="526"/>
        <v>0</v>
      </c>
      <c r="V203" s="134">
        <f t="shared" si="526"/>
        <v>0</v>
      </c>
      <c r="W203" s="134">
        <f t="shared" si="526"/>
        <v>0</v>
      </c>
      <c r="X203" s="134">
        <f t="shared" si="526"/>
        <v>0</v>
      </c>
      <c r="Y203" s="134">
        <f t="shared" si="526"/>
        <v>0</v>
      </c>
      <c r="Z203" s="134">
        <f t="shared" si="526"/>
        <v>0</v>
      </c>
      <c r="AA203" s="134">
        <f t="shared" si="526"/>
        <v>0</v>
      </c>
      <c r="AB203" s="134">
        <f t="shared" si="526"/>
        <v>0</v>
      </c>
      <c r="AC203" s="134">
        <f t="shared" si="526"/>
        <v>0</v>
      </c>
      <c r="AD203" s="134">
        <f t="shared" si="526"/>
        <v>0</v>
      </c>
      <c r="AE203" s="134">
        <f t="shared" si="526"/>
        <v>0</v>
      </c>
      <c r="AF203" s="134">
        <f t="shared" si="526"/>
        <v>0</v>
      </c>
      <c r="AG203" s="134">
        <f t="shared" si="526"/>
        <v>0</v>
      </c>
      <c r="AH203" s="134">
        <f t="shared" si="526"/>
        <v>0</v>
      </c>
      <c r="AI203" s="134">
        <f t="shared" si="526"/>
        <v>0</v>
      </c>
      <c r="AJ203" s="134">
        <f t="shared" si="526"/>
        <v>0</v>
      </c>
      <c r="AK203" s="134">
        <f t="shared" si="526"/>
        <v>0</v>
      </c>
      <c r="AL203" s="134">
        <f t="shared" si="526"/>
        <v>0</v>
      </c>
      <c r="AM203" s="134">
        <f t="shared" si="526"/>
        <v>0</v>
      </c>
      <c r="AN203" s="134">
        <f t="shared" si="526"/>
        <v>0</v>
      </c>
      <c r="AO203" s="134">
        <f t="shared" si="526"/>
        <v>0</v>
      </c>
      <c r="AP203" s="134">
        <f t="shared" si="526"/>
        <v>0</v>
      </c>
      <c r="AQ203" s="134">
        <f t="shared" si="526"/>
        <v>0</v>
      </c>
      <c r="AR203" s="134">
        <f t="shared" si="526"/>
        <v>0</v>
      </c>
      <c r="AS203" s="134">
        <f t="shared" si="526"/>
        <v>0</v>
      </c>
      <c r="AT203" s="134">
        <f t="shared" si="526"/>
        <v>0</v>
      </c>
    </row>
    <row r="204" spans="1:46" s="48" customFormat="1" ht="13" customHeight="1" x14ac:dyDescent="0.75">
      <c r="A204" s="1"/>
      <c r="B204" s="1"/>
      <c r="C204" s="44" t="s">
        <v>65</v>
      </c>
      <c r="D204" s="1"/>
      <c r="E204" s="134">
        <f t="shared" si="524"/>
        <v>1.4672045867878852E-2</v>
      </c>
      <c r="F204" s="134">
        <f t="shared" ref="F204:AT204" si="527">F157/F$197</f>
        <v>1.4824372487656161E-2</v>
      </c>
      <c r="G204" s="134">
        <f t="shared" si="527"/>
        <v>1.4961251550165719E-2</v>
      </c>
      <c r="H204" s="134">
        <f t="shared" si="527"/>
        <v>0</v>
      </c>
      <c r="I204" s="134">
        <f t="shared" si="527"/>
        <v>0</v>
      </c>
      <c r="J204" s="134">
        <f t="shared" si="527"/>
        <v>0</v>
      </c>
      <c r="K204" s="134">
        <f t="shared" si="527"/>
        <v>0</v>
      </c>
      <c r="L204" s="134">
        <f t="shared" si="527"/>
        <v>0</v>
      </c>
      <c r="M204" s="134">
        <f t="shared" si="527"/>
        <v>0</v>
      </c>
      <c r="N204" s="134">
        <f t="shared" si="527"/>
        <v>0</v>
      </c>
      <c r="O204" s="134">
        <f t="shared" si="527"/>
        <v>0</v>
      </c>
      <c r="P204" s="134">
        <f t="shared" si="527"/>
        <v>0</v>
      </c>
      <c r="Q204" s="134">
        <f t="shared" si="527"/>
        <v>0</v>
      </c>
      <c r="R204" s="134">
        <f t="shared" si="527"/>
        <v>0</v>
      </c>
      <c r="S204" s="134">
        <f t="shared" si="527"/>
        <v>0</v>
      </c>
      <c r="T204" s="134">
        <f t="shared" si="527"/>
        <v>0</v>
      </c>
      <c r="U204" s="134">
        <f t="shared" si="527"/>
        <v>0</v>
      </c>
      <c r="V204" s="134">
        <f t="shared" si="527"/>
        <v>0</v>
      </c>
      <c r="W204" s="134">
        <f t="shared" si="527"/>
        <v>0</v>
      </c>
      <c r="X204" s="134">
        <f t="shared" si="527"/>
        <v>0</v>
      </c>
      <c r="Y204" s="134">
        <f t="shared" si="527"/>
        <v>0</v>
      </c>
      <c r="Z204" s="134">
        <f t="shared" si="527"/>
        <v>0</v>
      </c>
      <c r="AA204" s="134">
        <f t="shared" si="527"/>
        <v>0</v>
      </c>
      <c r="AB204" s="134">
        <f t="shared" si="527"/>
        <v>0</v>
      </c>
      <c r="AC204" s="134">
        <f t="shared" si="527"/>
        <v>0</v>
      </c>
      <c r="AD204" s="134">
        <f t="shared" si="527"/>
        <v>0</v>
      </c>
      <c r="AE204" s="134">
        <f t="shared" si="527"/>
        <v>0</v>
      </c>
      <c r="AF204" s="134">
        <f t="shared" si="527"/>
        <v>0</v>
      </c>
      <c r="AG204" s="134">
        <f t="shared" si="527"/>
        <v>0</v>
      </c>
      <c r="AH204" s="134">
        <f t="shared" si="527"/>
        <v>0</v>
      </c>
      <c r="AI204" s="134">
        <f t="shared" si="527"/>
        <v>0</v>
      </c>
      <c r="AJ204" s="134">
        <f t="shared" si="527"/>
        <v>0</v>
      </c>
      <c r="AK204" s="134">
        <f t="shared" si="527"/>
        <v>0</v>
      </c>
      <c r="AL204" s="134">
        <f t="shared" si="527"/>
        <v>0</v>
      </c>
      <c r="AM204" s="134">
        <f t="shared" si="527"/>
        <v>0</v>
      </c>
      <c r="AN204" s="134">
        <f t="shared" si="527"/>
        <v>0</v>
      </c>
      <c r="AO204" s="134">
        <f t="shared" si="527"/>
        <v>0</v>
      </c>
      <c r="AP204" s="134">
        <f t="shared" si="527"/>
        <v>0</v>
      </c>
      <c r="AQ204" s="134">
        <f t="shared" si="527"/>
        <v>0</v>
      </c>
      <c r="AR204" s="134">
        <f t="shared" si="527"/>
        <v>0</v>
      </c>
      <c r="AS204" s="134">
        <f t="shared" si="527"/>
        <v>0</v>
      </c>
      <c r="AT204" s="134">
        <f t="shared" si="527"/>
        <v>0</v>
      </c>
    </row>
    <row r="205" spans="1:46" ht="13" customHeight="1" x14ac:dyDescent="0.75">
      <c r="C205" s="44" t="s">
        <v>66</v>
      </c>
      <c r="E205" s="134">
        <f t="shared" si="524"/>
        <v>4.823300273391699E-3</v>
      </c>
      <c r="F205" s="134">
        <f t="shared" ref="F205:AT205" si="528">F158/F$197</f>
        <v>4.8733762500777602E-3</v>
      </c>
      <c r="G205" s="134">
        <f t="shared" si="528"/>
        <v>4.9183739842430631E-3</v>
      </c>
      <c r="H205" s="134">
        <f t="shared" si="528"/>
        <v>4.9930766601650536E-3</v>
      </c>
      <c r="I205" s="134">
        <f t="shared" si="528"/>
        <v>0</v>
      </c>
      <c r="J205" s="134">
        <f t="shared" si="528"/>
        <v>0</v>
      </c>
      <c r="K205" s="134">
        <f t="shared" si="528"/>
        <v>0</v>
      </c>
      <c r="L205" s="134">
        <f t="shared" si="528"/>
        <v>0</v>
      </c>
      <c r="M205" s="134">
        <f t="shared" si="528"/>
        <v>0</v>
      </c>
      <c r="N205" s="134">
        <f t="shared" si="528"/>
        <v>0</v>
      </c>
      <c r="O205" s="134">
        <f t="shared" si="528"/>
        <v>0</v>
      </c>
      <c r="P205" s="134">
        <f t="shared" si="528"/>
        <v>0</v>
      </c>
      <c r="Q205" s="134">
        <f t="shared" si="528"/>
        <v>0</v>
      </c>
      <c r="R205" s="134">
        <f t="shared" si="528"/>
        <v>0</v>
      </c>
      <c r="S205" s="134">
        <f t="shared" si="528"/>
        <v>0</v>
      </c>
      <c r="T205" s="134">
        <f t="shared" si="528"/>
        <v>0</v>
      </c>
      <c r="U205" s="134">
        <f t="shared" si="528"/>
        <v>0</v>
      </c>
      <c r="V205" s="134">
        <f t="shared" si="528"/>
        <v>0</v>
      </c>
      <c r="W205" s="134">
        <f t="shared" si="528"/>
        <v>0</v>
      </c>
      <c r="X205" s="134">
        <f t="shared" si="528"/>
        <v>0</v>
      </c>
      <c r="Y205" s="134">
        <f t="shared" si="528"/>
        <v>0</v>
      </c>
      <c r="Z205" s="134">
        <f t="shared" si="528"/>
        <v>0</v>
      </c>
      <c r="AA205" s="134">
        <f t="shared" si="528"/>
        <v>0</v>
      </c>
      <c r="AB205" s="134">
        <f t="shared" si="528"/>
        <v>0</v>
      </c>
      <c r="AC205" s="134">
        <f t="shared" si="528"/>
        <v>0</v>
      </c>
      <c r="AD205" s="134">
        <f t="shared" si="528"/>
        <v>0</v>
      </c>
      <c r="AE205" s="134">
        <f t="shared" si="528"/>
        <v>0</v>
      </c>
      <c r="AF205" s="134">
        <f t="shared" si="528"/>
        <v>0</v>
      </c>
      <c r="AG205" s="134">
        <f t="shared" si="528"/>
        <v>0</v>
      </c>
      <c r="AH205" s="134">
        <f t="shared" si="528"/>
        <v>0</v>
      </c>
      <c r="AI205" s="134">
        <f t="shared" si="528"/>
        <v>0</v>
      </c>
      <c r="AJ205" s="134">
        <f t="shared" si="528"/>
        <v>0</v>
      </c>
      <c r="AK205" s="134">
        <f t="shared" si="528"/>
        <v>0</v>
      </c>
      <c r="AL205" s="134">
        <f t="shared" si="528"/>
        <v>0</v>
      </c>
      <c r="AM205" s="134">
        <f t="shared" si="528"/>
        <v>0</v>
      </c>
      <c r="AN205" s="134">
        <f t="shared" si="528"/>
        <v>0</v>
      </c>
      <c r="AO205" s="134">
        <f t="shared" si="528"/>
        <v>0</v>
      </c>
      <c r="AP205" s="134">
        <f t="shared" si="528"/>
        <v>0</v>
      </c>
      <c r="AQ205" s="134">
        <f t="shared" si="528"/>
        <v>0</v>
      </c>
      <c r="AR205" s="134">
        <f t="shared" si="528"/>
        <v>0</v>
      </c>
      <c r="AS205" s="134">
        <f t="shared" si="528"/>
        <v>0</v>
      </c>
      <c r="AT205" s="134">
        <f t="shared" si="528"/>
        <v>0</v>
      </c>
    </row>
    <row r="206" spans="1:46" ht="13" customHeight="1" x14ac:dyDescent="0.75">
      <c r="C206" s="44" t="s">
        <v>67</v>
      </c>
      <c r="E206" s="134">
        <f t="shared" si="524"/>
        <v>5.906331047176307E-3</v>
      </c>
      <c r="F206" s="134">
        <f t="shared" ref="F206:AT206" si="529">F159/F$197</f>
        <v>5.9676511556195208E-3</v>
      </c>
      <c r="G206" s="134">
        <f t="shared" si="529"/>
        <v>6.022752745669652E-3</v>
      </c>
      <c r="H206" s="134">
        <f t="shared" si="529"/>
        <v>6.1142292677802985E-3</v>
      </c>
      <c r="I206" s="134">
        <f t="shared" si="529"/>
        <v>6.1449112808756243E-3</v>
      </c>
      <c r="J206" s="134">
        <f t="shared" si="529"/>
        <v>0</v>
      </c>
      <c r="K206" s="134">
        <f t="shared" si="529"/>
        <v>0</v>
      </c>
      <c r="L206" s="134">
        <f t="shared" si="529"/>
        <v>0</v>
      </c>
      <c r="M206" s="134">
        <f t="shared" si="529"/>
        <v>0</v>
      </c>
      <c r="N206" s="134">
        <f t="shared" si="529"/>
        <v>0</v>
      </c>
      <c r="O206" s="134">
        <f t="shared" si="529"/>
        <v>0</v>
      </c>
      <c r="P206" s="134">
        <f t="shared" si="529"/>
        <v>0</v>
      </c>
      <c r="Q206" s="134">
        <f t="shared" si="529"/>
        <v>0</v>
      </c>
      <c r="R206" s="134">
        <f t="shared" si="529"/>
        <v>0</v>
      </c>
      <c r="S206" s="134">
        <f t="shared" si="529"/>
        <v>0</v>
      </c>
      <c r="T206" s="134">
        <f t="shared" si="529"/>
        <v>0</v>
      </c>
      <c r="U206" s="134">
        <f t="shared" si="529"/>
        <v>0</v>
      </c>
      <c r="V206" s="134">
        <f t="shared" si="529"/>
        <v>0</v>
      </c>
      <c r="W206" s="134">
        <f t="shared" si="529"/>
        <v>0</v>
      </c>
      <c r="X206" s="134">
        <f t="shared" si="529"/>
        <v>0</v>
      </c>
      <c r="Y206" s="134">
        <f t="shared" si="529"/>
        <v>0</v>
      </c>
      <c r="Z206" s="134">
        <f t="shared" si="529"/>
        <v>0</v>
      </c>
      <c r="AA206" s="134">
        <f t="shared" si="529"/>
        <v>0</v>
      </c>
      <c r="AB206" s="134">
        <f t="shared" si="529"/>
        <v>0</v>
      </c>
      <c r="AC206" s="134">
        <f t="shared" si="529"/>
        <v>0</v>
      </c>
      <c r="AD206" s="134">
        <f t="shared" si="529"/>
        <v>0</v>
      </c>
      <c r="AE206" s="134">
        <f t="shared" si="529"/>
        <v>0</v>
      </c>
      <c r="AF206" s="134">
        <f t="shared" si="529"/>
        <v>0</v>
      </c>
      <c r="AG206" s="134">
        <f t="shared" si="529"/>
        <v>0</v>
      </c>
      <c r="AH206" s="134">
        <f t="shared" si="529"/>
        <v>0</v>
      </c>
      <c r="AI206" s="134">
        <f t="shared" si="529"/>
        <v>0</v>
      </c>
      <c r="AJ206" s="134">
        <f t="shared" si="529"/>
        <v>0</v>
      </c>
      <c r="AK206" s="134">
        <f t="shared" si="529"/>
        <v>0</v>
      </c>
      <c r="AL206" s="134">
        <f t="shared" si="529"/>
        <v>0</v>
      </c>
      <c r="AM206" s="134">
        <f t="shared" si="529"/>
        <v>0</v>
      </c>
      <c r="AN206" s="134">
        <f t="shared" si="529"/>
        <v>0</v>
      </c>
      <c r="AO206" s="134">
        <f t="shared" si="529"/>
        <v>0</v>
      </c>
      <c r="AP206" s="134">
        <f t="shared" si="529"/>
        <v>0</v>
      </c>
      <c r="AQ206" s="134">
        <f t="shared" si="529"/>
        <v>0</v>
      </c>
      <c r="AR206" s="134">
        <f t="shared" si="529"/>
        <v>0</v>
      </c>
      <c r="AS206" s="134">
        <f t="shared" si="529"/>
        <v>0</v>
      </c>
      <c r="AT206" s="134">
        <f t="shared" si="529"/>
        <v>0</v>
      </c>
    </row>
    <row r="207" spans="1:46" x14ac:dyDescent="0.75">
      <c r="C207" s="44" t="s">
        <v>68</v>
      </c>
      <c r="E207" s="134">
        <f t="shared" si="524"/>
        <v>2.8384822148661688E-2</v>
      </c>
      <c r="F207" s="134">
        <f t="shared" ref="F207:AT207" si="530">F160/F$197</f>
        <v>2.867951615724243E-2</v>
      </c>
      <c r="G207" s="134">
        <f t="shared" si="530"/>
        <v>2.8944325024403573E-2</v>
      </c>
      <c r="H207" s="134">
        <f t="shared" si="530"/>
        <v>2.9383945626457394E-2</v>
      </c>
      <c r="I207" s="134">
        <f t="shared" si="530"/>
        <v>2.9531398161358923E-2</v>
      </c>
      <c r="J207" s="134">
        <f t="shared" si="530"/>
        <v>2.9713987981305038E-2</v>
      </c>
      <c r="K207" s="134">
        <f t="shared" si="530"/>
        <v>0</v>
      </c>
      <c r="L207" s="134">
        <f t="shared" si="530"/>
        <v>0</v>
      </c>
      <c r="M207" s="134">
        <f t="shared" si="530"/>
        <v>0</v>
      </c>
      <c r="N207" s="134">
        <f t="shared" si="530"/>
        <v>0</v>
      </c>
      <c r="O207" s="134">
        <f t="shared" si="530"/>
        <v>0</v>
      </c>
      <c r="P207" s="134">
        <f t="shared" si="530"/>
        <v>0</v>
      </c>
      <c r="Q207" s="134">
        <f t="shared" si="530"/>
        <v>0</v>
      </c>
      <c r="R207" s="134">
        <f t="shared" si="530"/>
        <v>0</v>
      </c>
      <c r="S207" s="134">
        <f t="shared" si="530"/>
        <v>0</v>
      </c>
      <c r="T207" s="134">
        <f t="shared" si="530"/>
        <v>0</v>
      </c>
      <c r="U207" s="134">
        <f t="shared" si="530"/>
        <v>0</v>
      </c>
      <c r="V207" s="134">
        <f t="shared" si="530"/>
        <v>0</v>
      </c>
      <c r="W207" s="134">
        <f t="shared" si="530"/>
        <v>0</v>
      </c>
      <c r="X207" s="134">
        <f t="shared" si="530"/>
        <v>0</v>
      </c>
      <c r="Y207" s="134">
        <f t="shared" si="530"/>
        <v>0</v>
      </c>
      <c r="Z207" s="134">
        <f t="shared" si="530"/>
        <v>0</v>
      </c>
      <c r="AA207" s="134">
        <f t="shared" si="530"/>
        <v>0</v>
      </c>
      <c r="AB207" s="134">
        <f t="shared" si="530"/>
        <v>0</v>
      </c>
      <c r="AC207" s="134">
        <f t="shared" si="530"/>
        <v>0</v>
      </c>
      <c r="AD207" s="134">
        <f t="shared" si="530"/>
        <v>0</v>
      </c>
      <c r="AE207" s="134">
        <f t="shared" si="530"/>
        <v>0</v>
      </c>
      <c r="AF207" s="134">
        <f t="shared" si="530"/>
        <v>0</v>
      </c>
      <c r="AG207" s="134">
        <f t="shared" si="530"/>
        <v>0</v>
      </c>
      <c r="AH207" s="134">
        <f t="shared" si="530"/>
        <v>0</v>
      </c>
      <c r="AI207" s="134">
        <f t="shared" si="530"/>
        <v>0</v>
      </c>
      <c r="AJ207" s="134">
        <f t="shared" si="530"/>
        <v>0</v>
      </c>
      <c r="AK207" s="134">
        <f t="shared" si="530"/>
        <v>0</v>
      </c>
      <c r="AL207" s="134">
        <f t="shared" si="530"/>
        <v>0</v>
      </c>
      <c r="AM207" s="134">
        <f t="shared" si="530"/>
        <v>0</v>
      </c>
      <c r="AN207" s="134">
        <f t="shared" si="530"/>
        <v>0</v>
      </c>
      <c r="AO207" s="134">
        <f t="shared" si="530"/>
        <v>0</v>
      </c>
      <c r="AP207" s="134">
        <f t="shared" si="530"/>
        <v>0</v>
      </c>
      <c r="AQ207" s="134">
        <f t="shared" si="530"/>
        <v>0</v>
      </c>
      <c r="AR207" s="134">
        <f t="shared" si="530"/>
        <v>0</v>
      </c>
      <c r="AS207" s="134">
        <f t="shared" si="530"/>
        <v>0</v>
      </c>
      <c r="AT207" s="134">
        <f t="shared" si="530"/>
        <v>0</v>
      </c>
    </row>
    <row r="208" spans="1:46" x14ac:dyDescent="0.75">
      <c r="C208" s="44" t="s">
        <v>99</v>
      </c>
      <c r="E208" s="134">
        <f t="shared" si="524"/>
        <v>4.6666115716068095E-2</v>
      </c>
      <c r="F208" s="134">
        <f t="shared" ref="F208:AT208" si="531">F161/F$197</f>
        <v>4.7150607908171167E-2</v>
      </c>
      <c r="G208" s="134">
        <f t="shared" si="531"/>
        <v>4.7585967382078084E-2</v>
      </c>
      <c r="H208" s="134">
        <f t="shared" si="531"/>
        <v>4.8308726389661945E-2</v>
      </c>
      <c r="I208" s="134">
        <f t="shared" si="531"/>
        <v>4.855114598349642E-2</v>
      </c>
      <c r="J208" s="134">
        <f t="shared" si="531"/>
        <v>4.885133309129492E-2</v>
      </c>
      <c r="K208" s="134">
        <f t="shared" si="531"/>
        <v>5.0347353755681758E-2</v>
      </c>
      <c r="L208" s="134">
        <f t="shared" si="531"/>
        <v>0</v>
      </c>
      <c r="M208" s="134">
        <f t="shared" si="531"/>
        <v>0</v>
      </c>
      <c r="N208" s="134">
        <f t="shared" si="531"/>
        <v>0</v>
      </c>
      <c r="O208" s="134">
        <f t="shared" si="531"/>
        <v>0</v>
      </c>
      <c r="P208" s="134">
        <f t="shared" si="531"/>
        <v>0</v>
      </c>
      <c r="Q208" s="134">
        <f t="shared" si="531"/>
        <v>0</v>
      </c>
      <c r="R208" s="134">
        <f t="shared" si="531"/>
        <v>0</v>
      </c>
      <c r="S208" s="134">
        <f t="shared" si="531"/>
        <v>0</v>
      </c>
      <c r="T208" s="134">
        <f t="shared" si="531"/>
        <v>0</v>
      </c>
      <c r="U208" s="134">
        <f t="shared" si="531"/>
        <v>0</v>
      </c>
      <c r="V208" s="134">
        <f t="shared" si="531"/>
        <v>0</v>
      </c>
      <c r="W208" s="134">
        <f t="shared" si="531"/>
        <v>0</v>
      </c>
      <c r="X208" s="134">
        <f t="shared" si="531"/>
        <v>0</v>
      </c>
      <c r="Y208" s="134">
        <f t="shared" si="531"/>
        <v>0</v>
      </c>
      <c r="Z208" s="134">
        <f t="shared" si="531"/>
        <v>0</v>
      </c>
      <c r="AA208" s="134">
        <f t="shared" si="531"/>
        <v>0</v>
      </c>
      <c r="AB208" s="134">
        <f t="shared" si="531"/>
        <v>0</v>
      </c>
      <c r="AC208" s="134">
        <f t="shared" si="531"/>
        <v>0</v>
      </c>
      <c r="AD208" s="134">
        <f t="shared" si="531"/>
        <v>0</v>
      </c>
      <c r="AE208" s="134">
        <f t="shared" si="531"/>
        <v>0</v>
      </c>
      <c r="AF208" s="134">
        <f t="shared" si="531"/>
        <v>0</v>
      </c>
      <c r="AG208" s="134">
        <f t="shared" si="531"/>
        <v>0</v>
      </c>
      <c r="AH208" s="134">
        <f t="shared" si="531"/>
        <v>0</v>
      </c>
      <c r="AI208" s="134">
        <f t="shared" si="531"/>
        <v>0</v>
      </c>
      <c r="AJ208" s="134">
        <f t="shared" si="531"/>
        <v>0</v>
      </c>
      <c r="AK208" s="134">
        <f t="shared" si="531"/>
        <v>0</v>
      </c>
      <c r="AL208" s="134">
        <f t="shared" si="531"/>
        <v>0</v>
      </c>
      <c r="AM208" s="134">
        <f t="shared" si="531"/>
        <v>0</v>
      </c>
      <c r="AN208" s="134">
        <f t="shared" si="531"/>
        <v>0</v>
      </c>
      <c r="AO208" s="134">
        <f t="shared" si="531"/>
        <v>0</v>
      </c>
      <c r="AP208" s="134">
        <f t="shared" si="531"/>
        <v>0</v>
      </c>
      <c r="AQ208" s="134">
        <f t="shared" si="531"/>
        <v>0</v>
      </c>
      <c r="AR208" s="134">
        <f t="shared" si="531"/>
        <v>0</v>
      </c>
      <c r="AS208" s="134">
        <f t="shared" si="531"/>
        <v>0</v>
      </c>
      <c r="AT208" s="134">
        <f t="shared" si="531"/>
        <v>0</v>
      </c>
    </row>
    <row r="209" spans="3:46" x14ac:dyDescent="0.75">
      <c r="C209" s="44" t="s">
        <v>100</v>
      </c>
      <c r="E209" s="134">
        <f t="shared" si="524"/>
        <v>2.2637289623716438E-3</v>
      </c>
      <c r="F209" s="134">
        <f t="shared" ref="F209:AT209" si="532">F162/F$197</f>
        <v>2.2872312185692597E-3</v>
      </c>
      <c r="G209" s="134">
        <f t="shared" si="532"/>
        <v>2.3083500932603159E-3</v>
      </c>
      <c r="H209" s="134">
        <f t="shared" si="532"/>
        <v>2.3434104464347119E-3</v>
      </c>
      <c r="I209" s="134">
        <f t="shared" si="532"/>
        <v>2.3551699907462284E-3</v>
      </c>
      <c r="J209" s="134">
        <f t="shared" si="532"/>
        <v>2.3697317823079822E-3</v>
      </c>
      <c r="K209" s="134">
        <f t="shared" si="532"/>
        <v>2.4423023242164635E-3</v>
      </c>
      <c r="L209" s="134">
        <f t="shared" si="532"/>
        <v>2.5717848877431864E-3</v>
      </c>
      <c r="M209" s="134">
        <f t="shared" si="532"/>
        <v>0</v>
      </c>
      <c r="N209" s="134">
        <f t="shared" si="532"/>
        <v>0</v>
      </c>
      <c r="O209" s="134">
        <f t="shared" si="532"/>
        <v>0</v>
      </c>
      <c r="P209" s="134">
        <f t="shared" si="532"/>
        <v>0</v>
      </c>
      <c r="Q209" s="134">
        <f t="shared" si="532"/>
        <v>0</v>
      </c>
      <c r="R209" s="134">
        <f t="shared" si="532"/>
        <v>0</v>
      </c>
      <c r="S209" s="134">
        <f t="shared" si="532"/>
        <v>0</v>
      </c>
      <c r="T209" s="134">
        <f t="shared" si="532"/>
        <v>0</v>
      </c>
      <c r="U209" s="134">
        <f t="shared" si="532"/>
        <v>0</v>
      </c>
      <c r="V209" s="134">
        <f t="shared" si="532"/>
        <v>0</v>
      </c>
      <c r="W209" s="134">
        <f t="shared" si="532"/>
        <v>0</v>
      </c>
      <c r="X209" s="134">
        <f t="shared" si="532"/>
        <v>0</v>
      </c>
      <c r="Y209" s="134">
        <f t="shared" si="532"/>
        <v>0</v>
      </c>
      <c r="Z209" s="134">
        <f t="shared" si="532"/>
        <v>0</v>
      </c>
      <c r="AA209" s="134">
        <f t="shared" si="532"/>
        <v>0</v>
      </c>
      <c r="AB209" s="134">
        <f t="shared" si="532"/>
        <v>0</v>
      </c>
      <c r="AC209" s="134">
        <f t="shared" si="532"/>
        <v>0</v>
      </c>
      <c r="AD209" s="134">
        <f t="shared" si="532"/>
        <v>0</v>
      </c>
      <c r="AE209" s="134">
        <f t="shared" si="532"/>
        <v>0</v>
      </c>
      <c r="AF209" s="134">
        <f t="shared" si="532"/>
        <v>0</v>
      </c>
      <c r="AG209" s="134">
        <f t="shared" si="532"/>
        <v>0</v>
      </c>
      <c r="AH209" s="134">
        <f t="shared" si="532"/>
        <v>0</v>
      </c>
      <c r="AI209" s="134">
        <f t="shared" si="532"/>
        <v>0</v>
      </c>
      <c r="AJ209" s="134">
        <f t="shared" si="532"/>
        <v>0</v>
      </c>
      <c r="AK209" s="134">
        <f t="shared" si="532"/>
        <v>0</v>
      </c>
      <c r="AL209" s="134">
        <f t="shared" si="532"/>
        <v>0</v>
      </c>
      <c r="AM209" s="134">
        <f t="shared" si="532"/>
        <v>0</v>
      </c>
      <c r="AN209" s="134">
        <f t="shared" si="532"/>
        <v>0</v>
      </c>
      <c r="AO209" s="134">
        <f t="shared" si="532"/>
        <v>0</v>
      </c>
      <c r="AP209" s="134">
        <f t="shared" si="532"/>
        <v>0</v>
      </c>
      <c r="AQ209" s="134">
        <f t="shared" si="532"/>
        <v>0</v>
      </c>
      <c r="AR209" s="134">
        <f t="shared" si="532"/>
        <v>0</v>
      </c>
      <c r="AS209" s="134">
        <f t="shared" si="532"/>
        <v>0</v>
      </c>
      <c r="AT209" s="134">
        <f t="shared" si="532"/>
        <v>0</v>
      </c>
    </row>
    <row r="210" spans="3:46" x14ac:dyDescent="0.75">
      <c r="C210" s="44" t="s">
        <v>69</v>
      </c>
      <c r="E210" s="134">
        <f t="shared" si="524"/>
        <v>1.0030512265919186E-2</v>
      </c>
      <c r="F210" s="134">
        <f t="shared" ref="F210:AT210" si="533">F163/F$197</f>
        <v>1.0134650028427639E-2</v>
      </c>
      <c r="G210" s="134">
        <f t="shared" si="533"/>
        <v>1.0228227101987328E-2</v>
      </c>
      <c r="H210" s="134">
        <f t="shared" si="533"/>
        <v>1.0383578430882638E-2</v>
      </c>
      <c r="I210" s="134">
        <f t="shared" si="533"/>
        <v>1.0435684604112276E-2</v>
      </c>
      <c r="J210" s="134">
        <f t="shared" si="533"/>
        <v>1.0500207447306764E-2</v>
      </c>
      <c r="K210" s="134">
        <f t="shared" si="533"/>
        <v>1.0821765249878148E-2</v>
      </c>
      <c r="L210" s="134">
        <f t="shared" si="533"/>
        <v>1.1395498441115301E-2</v>
      </c>
      <c r="M210" s="134">
        <f t="shared" si="533"/>
        <v>1.1424880776841451E-2</v>
      </c>
      <c r="N210" s="134">
        <f t="shared" si="533"/>
        <v>0</v>
      </c>
      <c r="O210" s="134">
        <f t="shared" si="533"/>
        <v>0</v>
      </c>
      <c r="P210" s="134">
        <f t="shared" si="533"/>
        <v>0</v>
      </c>
      <c r="Q210" s="134">
        <f t="shared" si="533"/>
        <v>0</v>
      </c>
      <c r="R210" s="134">
        <f t="shared" si="533"/>
        <v>0</v>
      </c>
      <c r="S210" s="134">
        <f t="shared" si="533"/>
        <v>0</v>
      </c>
      <c r="T210" s="134">
        <f t="shared" si="533"/>
        <v>0</v>
      </c>
      <c r="U210" s="134">
        <f t="shared" si="533"/>
        <v>0</v>
      </c>
      <c r="V210" s="134">
        <f t="shared" si="533"/>
        <v>0</v>
      </c>
      <c r="W210" s="134">
        <f t="shared" si="533"/>
        <v>0</v>
      </c>
      <c r="X210" s="134">
        <f t="shared" si="533"/>
        <v>0</v>
      </c>
      <c r="Y210" s="134">
        <f t="shared" si="533"/>
        <v>0</v>
      </c>
      <c r="Z210" s="134">
        <f t="shared" si="533"/>
        <v>0</v>
      </c>
      <c r="AA210" s="134">
        <f t="shared" si="533"/>
        <v>0</v>
      </c>
      <c r="AB210" s="134">
        <f t="shared" si="533"/>
        <v>0</v>
      </c>
      <c r="AC210" s="134">
        <f t="shared" si="533"/>
        <v>0</v>
      </c>
      <c r="AD210" s="134">
        <f t="shared" si="533"/>
        <v>0</v>
      </c>
      <c r="AE210" s="134">
        <f t="shared" si="533"/>
        <v>0</v>
      </c>
      <c r="AF210" s="134">
        <f t="shared" si="533"/>
        <v>0</v>
      </c>
      <c r="AG210" s="134">
        <f t="shared" si="533"/>
        <v>0</v>
      </c>
      <c r="AH210" s="134">
        <f t="shared" si="533"/>
        <v>0</v>
      </c>
      <c r="AI210" s="134">
        <f t="shared" si="533"/>
        <v>0</v>
      </c>
      <c r="AJ210" s="134">
        <f t="shared" si="533"/>
        <v>0</v>
      </c>
      <c r="AK210" s="134">
        <f t="shared" si="533"/>
        <v>0</v>
      </c>
      <c r="AL210" s="134">
        <f t="shared" si="533"/>
        <v>0</v>
      </c>
      <c r="AM210" s="134">
        <f t="shared" si="533"/>
        <v>0</v>
      </c>
      <c r="AN210" s="134">
        <f t="shared" si="533"/>
        <v>0</v>
      </c>
      <c r="AO210" s="134">
        <f t="shared" si="533"/>
        <v>0</v>
      </c>
      <c r="AP210" s="134">
        <f t="shared" si="533"/>
        <v>0</v>
      </c>
      <c r="AQ210" s="134">
        <f t="shared" si="533"/>
        <v>0</v>
      </c>
      <c r="AR210" s="134">
        <f t="shared" si="533"/>
        <v>0</v>
      </c>
      <c r="AS210" s="134">
        <f t="shared" si="533"/>
        <v>0</v>
      </c>
      <c r="AT210" s="134">
        <f t="shared" si="533"/>
        <v>0</v>
      </c>
    </row>
    <row r="211" spans="3:46" x14ac:dyDescent="0.75">
      <c r="C211" s="44" t="s">
        <v>138</v>
      </c>
      <c r="E211" s="134">
        <f t="shared" si="524"/>
        <v>6.480591277681505E-2</v>
      </c>
      <c r="F211" s="134">
        <f t="shared" ref="F211:AT211" si="534">F164/F$197</f>
        <v>6.5478734121825102E-2</v>
      </c>
      <c r="G211" s="134">
        <f t="shared" si="534"/>
        <v>6.6083324147363842E-2</v>
      </c>
      <c r="H211" s="134">
        <f t="shared" si="534"/>
        <v>6.7087030080146451E-2</v>
      </c>
      <c r="I211" s="134">
        <f t="shared" si="534"/>
        <v>6.7423681691542892E-2</v>
      </c>
      <c r="J211" s="134">
        <f t="shared" si="534"/>
        <v>6.7840555888724369E-2</v>
      </c>
      <c r="K211" s="134">
        <f t="shared" si="534"/>
        <v>6.9918101516872375E-2</v>
      </c>
      <c r="L211" s="134">
        <f t="shared" si="534"/>
        <v>7.3624921484064895E-2</v>
      </c>
      <c r="M211" s="134">
        <f t="shared" si="534"/>
        <v>7.381475716102405E-2</v>
      </c>
      <c r="N211" s="134">
        <f t="shared" si="534"/>
        <v>7.4667828196029365E-2</v>
      </c>
      <c r="O211" s="134">
        <f t="shared" si="534"/>
        <v>0</v>
      </c>
      <c r="P211" s="134">
        <f t="shared" si="534"/>
        <v>0</v>
      </c>
      <c r="Q211" s="134">
        <f t="shared" si="534"/>
        <v>0</v>
      </c>
      <c r="R211" s="134">
        <f t="shared" si="534"/>
        <v>0</v>
      </c>
      <c r="S211" s="134">
        <f t="shared" si="534"/>
        <v>0</v>
      </c>
      <c r="T211" s="134">
        <f t="shared" si="534"/>
        <v>0</v>
      </c>
      <c r="U211" s="134">
        <f t="shared" si="534"/>
        <v>0</v>
      </c>
      <c r="V211" s="134">
        <f t="shared" si="534"/>
        <v>0</v>
      </c>
      <c r="W211" s="134">
        <f t="shared" si="534"/>
        <v>0</v>
      </c>
      <c r="X211" s="134">
        <f t="shared" si="534"/>
        <v>0</v>
      </c>
      <c r="Y211" s="134">
        <f t="shared" si="534"/>
        <v>0</v>
      </c>
      <c r="Z211" s="134">
        <f t="shared" si="534"/>
        <v>0</v>
      </c>
      <c r="AA211" s="134">
        <f t="shared" si="534"/>
        <v>0</v>
      </c>
      <c r="AB211" s="134">
        <f t="shared" si="534"/>
        <v>0</v>
      </c>
      <c r="AC211" s="134">
        <f t="shared" si="534"/>
        <v>0</v>
      </c>
      <c r="AD211" s="134">
        <f t="shared" si="534"/>
        <v>0</v>
      </c>
      <c r="AE211" s="134">
        <f t="shared" si="534"/>
        <v>0</v>
      </c>
      <c r="AF211" s="134">
        <f t="shared" si="534"/>
        <v>0</v>
      </c>
      <c r="AG211" s="134">
        <f t="shared" si="534"/>
        <v>0</v>
      </c>
      <c r="AH211" s="134">
        <f t="shared" si="534"/>
        <v>0</v>
      </c>
      <c r="AI211" s="134">
        <f t="shared" si="534"/>
        <v>0</v>
      </c>
      <c r="AJ211" s="134">
        <f t="shared" si="534"/>
        <v>0</v>
      </c>
      <c r="AK211" s="134">
        <f t="shared" si="534"/>
        <v>0</v>
      </c>
      <c r="AL211" s="134">
        <f t="shared" si="534"/>
        <v>0</v>
      </c>
      <c r="AM211" s="134">
        <f t="shared" si="534"/>
        <v>0</v>
      </c>
      <c r="AN211" s="134">
        <f t="shared" si="534"/>
        <v>0</v>
      </c>
      <c r="AO211" s="134">
        <f t="shared" si="534"/>
        <v>0</v>
      </c>
      <c r="AP211" s="134">
        <f t="shared" si="534"/>
        <v>0</v>
      </c>
      <c r="AQ211" s="134">
        <f t="shared" si="534"/>
        <v>0</v>
      </c>
      <c r="AR211" s="134">
        <f t="shared" si="534"/>
        <v>0</v>
      </c>
      <c r="AS211" s="134">
        <f t="shared" si="534"/>
        <v>0</v>
      </c>
      <c r="AT211" s="134">
        <f t="shared" si="534"/>
        <v>0</v>
      </c>
    </row>
    <row r="212" spans="3:46" x14ac:dyDescent="0.75">
      <c r="C212" s="44" t="s">
        <v>70</v>
      </c>
      <c r="E212" s="134">
        <f t="shared" si="524"/>
        <v>2.2229507959448957E-2</v>
      </c>
      <c r="F212" s="134">
        <f t="shared" ref="F212:AT212" si="535">F165/F$197</f>
        <v>2.2460296892176383E-2</v>
      </c>
      <c r="G212" s="134">
        <f t="shared" si="535"/>
        <v>2.2667681345369752E-2</v>
      </c>
      <c r="H212" s="134">
        <f t="shared" si="535"/>
        <v>2.301196920531514E-2</v>
      </c>
      <c r="I212" s="134">
        <f t="shared" si="535"/>
        <v>2.312744631773344E-2</v>
      </c>
      <c r="J212" s="134">
        <f t="shared" si="535"/>
        <v>2.3270441113844853E-2</v>
      </c>
      <c r="K212" s="134">
        <f t="shared" si="535"/>
        <v>2.3983073882957812E-2</v>
      </c>
      <c r="L212" s="134">
        <f t="shared" si="535"/>
        <v>2.5254574899365528E-2</v>
      </c>
      <c r="M212" s="134">
        <f t="shared" si="535"/>
        <v>2.5319691699841499E-2</v>
      </c>
      <c r="N212" s="134">
        <f t="shared" si="535"/>
        <v>2.5612309279782603E-2</v>
      </c>
      <c r="O212" s="134">
        <f t="shared" si="535"/>
        <v>2.7679043331920932E-2</v>
      </c>
      <c r="P212" s="134">
        <f t="shared" si="535"/>
        <v>0</v>
      </c>
      <c r="Q212" s="134">
        <f t="shared" si="535"/>
        <v>0</v>
      </c>
      <c r="R212" s="134">
        <f t="shared" si="535"/>
        <v>0</v>
      </c>
      <c r="S212" s="134">
        <f t="shared" si="535"/>
        <v>0</v>
      </c>
      <c r="T212" s="134">
        <f t="shared" si="535"/>
        <v>0</v>
      </c>
      <c r="U212" s="134">
        <f t="shared" si="535"/>
        <v>0</v>
      </c>
      <c r="V212" s="134">
        <f t="shared" si="535"/>
        <v>0</v>
      </c>
      <c r="W212" s="134">
        <f t="shared" si="535"/>
        <v>0</v>
      </c>
      <c r="X212" s="134">
        <f t="shared" si="535"/>
        <v>0</v>
      </c>
      <c r="Y212" s="134">
        <f t="shared" si="535"/>
        <v>0</v>
      </c>
      <c r="Z212" s="134">
        <f t="shared" si="535"/>
        <v>0</v>
      </c>
      <c r="AA212" s="134">
        <f t="shared" si="535"/>
        <v>0</v>
      </c>
      <c r="AB212" s="134">
        <f t="shared" si="535"/>
        <v>0</v>
      </c>
      <c r="AC212" s="134">
        <f t="shared" si="535"/>
        <v>0</v>
      </c>
      <c r="AD212" s="134">
        <f t="shared" si="535"/>
        <v>0</v>
      </c>
      <c r="AE212" s="134">
        <f t="shared" si="535"/>
        <v>0</v>
      </c>
      <c r="AF212" s="134">
        <f t="shared" si="535"/>
        <v>0</v>
      </c>
      <c r="AG212" s="134">
        <f t="shared" si="535"/>
        <v>0</v>
      </c>
      <c r="AH212" s="134">
        <f t="shared" si="535"/>
        <v>0</v>
      </c>
      <c r="AI212" s="134">
        <f t="shared" si="535"/>
        <v>0</v>
      </c>
      <c r="AJ212" s="134">
        <f t="shared" si="535"/>
        <v>0</v>
      </c>
      <c r="AK212" s="134">
        <f t="shared" si="535"/>
        <v>0</v>
      </c>
      <c r="AL212" s="134">
        <f t="shared" si="535"/>
        <v>0</v>
      </c>
      <c r="AM212" s="134">
        <f t="shared" si="535"/>
        <v>0</v>
      </c>
      <c r="AN212" s="134">
        <f t="shared" si="535"/>
        <v>0</v>
      </c>
      <c r="AO212" s="134">
        <f t="shared" si="535"/>
        <v>0</v>
      </c>
      <c r="AP212" s="134">
        <f t="shared" si="535"/>
        <v>0</v>
      </c>
      <c r="AQ212" s="134">
        <f t="shared" si="535"/>
        <v>0</v>
      </c>
      <c r="AR212" s="134">
        <f t="shared" si="535"/>
        <v>0</v>
      </c>
      <c r="AS212" s="134">
        <f t="shared" si="535"/>
        <v>0</v>
      </c>
      <c r="AT212" s="134">
        <f t="shared" si="535"/>
        <v>0</v>
      </c>
    </row>
    <row r="213" spans="3:46" x14ac:dyDescent="0.75">
      <c r="C213" s="44" t="s">
        <v>101</v>
      </c>
      <c r="E213" s="134">
        <f t="shared" si="524"/>
        <v>3.8521095875133846E-2</v>
      </c>
      <c r="F213" s="134">
        <f t="shared" ref="F213:AT213" si="536">F166/F$197</f>
        <v>3.8921025672083498E-2</v>
      </c>
      <c r="G213" s="134">
        <f t="shared" si="536"/>
        <v>3.9280398287035077E-2</v>
      </c>
      <c r="H213" s="134">
        <f t="shared" si="536"/>
        <v>3.9877008238357166E-2</v>
      </c>
      <c r="I213" s="134">
        <f t="shared" si="536"/>
        <v>4.0077116352624183E-2</v>
      </c>
      <c r="J213" s="134">
        <f t="shared" si="536"/>
        <v>4.0324909342945928E-2</v>
      </c>
      <c r="K213" s="134">
        <f t="shared" si="536"/>
        <v>4.15598172533162E-2</v>
      </c>
      <c r="L213" s="134">
        <f t="shared" si="536"/>
        <v>4.3763177428796485E-2</v>
      </c>
      <c r="M213" s="134">
        <f t="shared" si="536"/>
        <v>4.387601710652541E-2</v>
      </c>
      <c r="N213" s="134">
        <f t="shared" si="536"/>
        <v>4.4383088602314838E-2</v>
      </c>
      <c r="O213" s="134">
        <f t="shared" si="536"/>
        <v>4.7964493135247102E-2</v>
      </c>
      <c r="P213" s="134">
        <f t="shared" si="536"/>
        <v>4.9329897505871328E-2</v>
      </c>
      <c r="Q213" s="134">
        <f t="shared" si="536"/>
        <v>0</v>
      </c>
      <c r="R213" s="134">
        <f t="shared" si="536"/>
        <v>0</v>
      </c>
      <c r="S213" s="134">
        <f t="shared" si="536"/>
        <v>0</v>
      </c>
      <c r="T213" s="134">
        <f t="shared" si="536"/>
        <v>0</v>
      </c>
      <c r="U213" s="134">
        <f t="shared" si="536"/>
        <v>0</v>
      </c>
      <c r="V213" s="134">
        <f t="shared" si="536"/>
        <v>0</v>
      </c>
      <c r="W213" s="134">
        <f t="shared" si="536"/>
        <v>0</v>
      </c>
      <c r="X213" s="134">
        <f t="shared" si="536"/>
        <v>0</v>
      </c>
      <c r="Y213" s="134">
        <f t="shared" si="536"/>
        <v>0</v>
      </c>
      <c r="Z213" s="134">
        <f t="shared" si="536"/>
        <v>0</v>
      </c>
      <c r="AA213" s="134">
        <f t="shared" si="536"/>
        <v>0</v>
      </c>
      <c r="AB213" s="134">
        <f t="shared" si="536"/>
        <v>0</v>
      </c>
      <c r="AC213" s="134">
        <f t="shared" si="536"/>
        <v>0</v>
      </c>
      <c r="AD213" s="134">
        <f t="shared" si="536"/>
        <v>0</v>
      </c>
      <c r="AE213" s="134">
        <f t="shared" si="536"/>
        <v>0</v>
      </c>
      <c r="AF213" s="134">
        <f t="shared" si="536"/>
        <v>0</v>
      </c>
      <c r="AG213" s="134">
        <f t="shared" si="536"/>
        <v>0</v>
      </c>
      <c r="AH213" s="134">
        <f t="shared" si="536"/>
        <v>0</v>
      </c>
      <c r="AI213" s="134">
        <f t="shared" si="536"/>
        <v>0</v>
      </c>
      <c r="AJ213" s="134">
        <f t="shared" si="536"/>
        <v>0</v>
      </c>
      <c r="AK213" s="134">
        <f t="shared" si="536"/>
        <v>0</v>
      </c>
      <c r="AL213" s="134">
        <f t="shared" si="536"/>
        <v>0</v>
      </c>
      <c r="AM213" s="134">
        <f t="shared" si="536"/>
        <v>0</v>
      </c>
      <c r="AN213" s="134">
        <f t="shared" si="536"/>
        <v>0</v>
      </c>
      <c r="AO213" s="134">
        <f t="shared" si="536"/>
        <v>0</v>
      </c>
      <c r="AP213" s="134">
        <f t="shared" si="536"/>
        <v>0</v>
      </c>
      <c r="AQ213" s="134">
        <f t="shared" si="536"/>
        <v>0</v>
      </c>
      <c r="AR213" s="134">
        <f t="shared" si="536"/>
        <v>0</v>
      </c>
      <c r="AS213" s="134">
        <f t="shared" si="536"/>
        <v>0</v>
      </c>
      <c r="AT213" s="134">
        <f t="shared" si="536"/>
        <v>0</v>
      </c>
    </row>
    <row r="214" spans="3:46" x14ac:dyDescent="0.75">
      <c r="C214" s="44" t="s">
        <v>71</v>
      </c>
      <c r="E214" s="134">
        <f t="shared" si="524"/>
        <v>2.2379137720377692E-2</v>
      </c>
      <c r="F214" s="134">
        <f t="shared" ref="F214:AT214" si="537">F167/F$197</f>
        <v>2.2611480123964304E-2</v>
      </c>
      <c r="G214" s="134">
        <f t="shared" si="537"/>
        <v>2.282026050936671E-2</v>
      </c>
      <c r="H214" s="134">
        <f t="shared" si="537"/>
        <v>2.3166865816475941E-2</v>
      </c>
      <c r="I214" s="134">
        <f t="shared" si="537"/>
        <v>2.3283120220625366E-2</v>
      </c>
      <c r="J214" s="134">
        <f t="shared" si="537"/>
        <v>2.3427077533639772E-2</v>
      </c>
      <c r="K214" s="134">
        <f t="shared" si="537"/>
        <v>2.4144507128263527E-2</v>
      </c>
      <c r="L214" s="134">
        <f t="shared" si="537"/>
        <v>2.5424566786340367E-2</v>
      </c>
      <c r="M214" s="134">
        <f t="shared" si="537"/>
        <v>2.5490121896620831E-2</v>
      </c>
      <c r="N214" s="134">
        <f t="shared" si="537"/>
        <v>2.5784709124230698E-2</v>
      </c>
      <c r="O214" s="134">
        <f t="shared" si="537"/>
        <v>2.7865354636878583E-2</v>
      </c>
      <c r="P214" s="134">
        <f t="shared" si="537"/>
        <v>2.8658597190342132E-2</v>
      </c>
      <c r="Q214" s="134">
        <f t="shared" si="537"/>
        <v>3.0145680520671604E-2</v>
      </c>
      <c r="R214" s="134">
        <f t="shared" si="537"/>
        <v>0</v>
      </c>
      <c r="S214" s="134">
        <f t="shared" si="537"/>
        <v>0</v>
      </c>
      <c r="T214" s="134">
        <f t="shared" si="537"/>
        <v>0</v>
      </c>
      <c r="U214" s="134">
        <f t="shared" si="537"/>
        <v>0</v>
      </c>
      <c r="V214" s="134">
        <f t="shared" si="537"/>
        <v>0</v>
      </c>
      <c r="W214" s="134">
        <f t="shared" si="537"/>
        <v>0</v>
      </c>
      <c r="X214" s="134">
        <f t="shared" si="537"/>
        <v>0</v>
      </c>
      <c r="Y214" s="134">
        <f t="shared" si="537"/>
        <v>0</v>
      </c>
      <c r="Z214" s="134">
        <f t="shared" si="537"/>
        <v>0</v>
      </c>
      <c r="AA214" s="134">
        <f t="shared" si="537"/>
        <v>0</v>
      </c>
      <c r="AB214" s="134">
        <f t="shared" si="537"/>
        <v>0</v>
      </c>
      <c r="AC214" s="134">
        <f t="shared" si="537"/>
        <v>0</v>
      </c>
      <c r="AD214" s="134">
        <f t="shared" si="537"/>
        <v>0</v>
      </c>
      <c r="AE214" s="134">
        <f t="shared" si="537"/>
        <v>0</v>
      </c>
      <c r="AF214" s="134">
        <f t="shared" si="537"/>
        <v>0</v>
      </c>
      <c r="AG214" s="134">
        <f t="shared" si="537"/>
        <v>0</v>
      </c>
      <c r="AH214" s="134">
        <f t="shared" si="537"/>
        <v>0</v>
      </c>
      <c r="AI214" s="134">
        <f t="shared" si="537"/>
        <v>0</v>
      </c>
      <c r="AJ214" s="134">
        <f t="shared" si="537"/>
        <v>0</v>
      </c>
      <c r="AK214" s="134">
        <f t="shared" si="537"/>
        <v>0</v>
      </c>
      <c r="AL214" s="134">
        <f t="shared" si="537"/>
        <v>0</v>
      </c>
      <c r="AM214" s="134">
        <f t="shared" si="537"/>
        <v>0</v>
      </c>
      <c r="AN214" s="134">
        <f t="shared" si="537"/>
        <v>0</v>
      </c>
      <c r="AO214" s="134">
        <f t="shared" si="537"/>
        <v>0</v>
      </c>
      <c r="AP214" s="134">
        <f t="shared" si="537"/>
        <v>0</v>
      </c>
      <c r="AQ214" s="134">
        <f t="shared" si="537"/>
        <v>0</v>
      </c>
      <c r="AR214" s="134">
        <f t="shared" si="537"/>
        <v>0</v>
      </c>
      <c r="AS214" s="134">
        <f t="shared" si="537"/>
        <v>0</v>
      </c>
      <c r="AT214" s="134">
        <f t="shared" si="537"/>
        <v>0</v>
      </c>
    </row>
    <row r="215" spans="3:46" x14ac:dyDescent="0.75">
      <c r="C215" s="44" t="s">
        <v>72</v>
      </c>
      <c r="E215" s="134">
        <f t="shared" si="524"/>
        <v>1.6835003910388828E-2</v>
      </c>
      <c r="F215" s="134">
        <f t="shared" ref="F215:AT215" si="538">F168/F$197</f>
        <v>1.7009786572786408E-2</v>
      </c>
      <c r="G215" s="134">
        <f t="shared" si="538"/>
        <v>1.7166844393716726E-2</v>
      </c>
      <c r="H215" s="134">
        <f t="shared" si="538"/>
        <v>1.7427582844565626E-2</v>
      </c>
      <c r="I215" s="134">
        <f t="shared" si="538"/>
        <v>1.7515036765843092E-2</v>
      </c>
      <c r="J215" s="134">
        <f t="shared" si="538"/>
        <v>1.7623330568661055E-2</v>
      </c>
      <c r="K215" s="134">
        <f t="shared" si="538"/>
        <v>1.816302652039211E-2</v>
      </c>
      <c r="L215" s="134">
        <f t="shared" si="538"/>
        <v>1.9125968418266581E-2</v>
      </c>
      <c r="M215" s="134">
        <f t="shared" si="538"/>
        <v>1.9175283121616954E-2</v>
      </c>
      <c r="N215" s="134">
        <f t="shared" si="538"/>
        <v>1.939689028051329E-2</v>
      </c>
      <c r="O215" s="134">
        <f t="shared" si="538"/>
        <v>2.0962083532336619E-2</v>
      </c>
      <c r="P215" s="134">
        <f t="shared" si="538"/>
        <v>2.1558810790388468E-2</v>
      </c>
      <c r="Q215" s="134">
        <f t="shared" si="538"/>
        <v>2.2677488998368512E-2</v>
      </c>
      <c r="R215" s="134">
        <f t="shared" si="538"/>
        <v>2.3382366343991792E-2</v>
      </c>
      <c r="S215" s="134">
        <f t="shared" si="538"/>
        <v>0</v>
      </c>
      <c r="T215" s="134">
        <f t="shared" si="538"/>
        <v>0</v>
      </c>
      <c r="U215" s="134">
        <f t="shared" si="538"/>
        <v>0</v>
      </c>
      <c r="V215" s="134">
        <f t="shared" si="538"/>
        <v>0</v>
      </c>
      <c r="W215" s="134">
        <f t="shared" si="538"/>
        <v>0</v>
      </c>
      <c r="X215" s="134">
        <f t="shared" si="538"/>
        <v>0</v>
      </c>
      <c r="Y215" s="134">
        <f t="shared" si="538"/>
        <v>0</v>
      </c>
      <c r="Z215" s="134">
        <f t="shared" si="538"/>
        <v>0</v>
      </c>
      <c r="AA215" s="134">
        <f t="shared" si="538"/>
        <v>0</v>
      </c>
      <c r="AB215" s="134">
        <f t="shared" si="538"/>
        <v>0</v>
      </c>
      <c r="AC215" s="134">
        <f t="shared" si="538"/>
        <v>0</v>
      </c>
      <c r="AD215" s="134">
        <f t="shared" si="538"/>
        <v>0</v>
      </c>
      <c r="AE215" s="134">
        <f t="shared" si="538"/>
        <v>0</v>
      </c>
      <c r="AF215" s="134">
        <f t="shared" si="538"/>
        <v>0</v>
      </c>
      <c r="AG215" s="134">
        <f t="shared" si="538"/>
        <v>0</v>
      </c>
      <c r="AH215" s="134">
        <f t="shared" si="538"/>
        <v>0</v>
      </c>
      <c r="AI215" s="134">
        <f t="shared" si="538"/>
        <v>0</v>
      </c>
      <c r="AJ215" s="134">
        <f t="shared" si="538"/>
        <v>0</v>
      </c>
      <c r="AK215" s="134">
        <f t="shared" si="538"/>
        <v>0</v>
      </c>
      <c r="AL215" s="134">
        <f t="shared" si="538"/>
        <v>0</v>
      </c>
      <c r="AM215" s="134">
        <f t="shared" si="538"/>
        <v>0</v>
      </c>
      <c r="AN215" s="134">
        <f t="shared" si="538"/>
        <v>0</v>
      </c>
      <c r="AO215" s="134">
        <f t="shared" si="538"/>
        <v>0</v>
      </c>
      <c r="AP215" s="134">
        <f t="shared" si="538"/>
        <v>0</v>
      </c>
      <c r="AQ215" s="134">
        <f t="shared" si="538"/>
        <v>0</v>
      </c>
      <c r="AR215" s="134">
        <f t="shared" si="538"/>
        <v>0</v>
      </c>
      <c r="AS215" s="134">
        <f t="shared" si="538"/>
        <v>0</v>
      </c>
      <c r="AT215" s="134">
        <f t="shared" si="538"/>
        <v>0</v>
      </c>
    </row>
    <row r="216" spans="3:46" x14ac:dyDescent="0.75">
      <c r="C216" s="44" t="s">
        <v>102</v>
      </c>
      <c r="E216" s="134">
        <f t="shared" si="524"/>
        <v>7.3136571884415608E-2</v>
      </c>
      <c r="F216" s="134">
        <f t="shared" ref="F216:AT216" si="539">F169/F$197</f>
        <v>7.3895882949659958E-2</v>
      </c>
      <c r="G216" s="134">
        <f t="shared" si="539"/>
        <v>7.457819170774653E-2</v>
      </c>
      <c r="H216" s="134">
        <f t="shared" si="539"/>
        <v>7.5710921854709776E-2</v>
      </c>
      <c r="I216" s="134">
        <f t="shared" si="539"/>
        <v>7.6090849298393728E-2</v>
      </c>
      <c r="J216" s="134">
        <f t="shared" si="539"/>
        <v>7.6561311766747839E-2</v>
      </c>
      <c r="K216" s="134">
        <f t="shared" si="539"/>
        <v>7.8905921365867021E-2</v>
      </c>
      <c r="L216" s="134">
        <f t="shared" si="539"/>
        <v>8.3089244975964413E-2</v>
      </c>
      <c r="M216" s="134">
        <f t="shared" si="539"/>
        <v>8.3303483616224985E-2</v>
      </c>
      <c r="N216" s="134">
        <f t="shared" si="539"/>
        <v>8.4266215076995318E-2</v>
      </c>
      <c r="O216" s="134">
        <f t="shared" si="539"/>
        <v>9.1065908702509607E-2</v>
      </c>
      <c r="P216" s="134">
        <f t="shared" si="539"/>
        <v>9.3658280301364263E-2</v>
      </c>
      <c r="Q216" s="134">
        <f t="shared" si="539"/>
        <v>9.8518171609317751E-2</v>
      </c>
      <c r="R216" s="134">
        <f t="shared" si="539"/>
        <v>0.10158038133212394</v>
      </c>
      <c r="S216" s="134">
        <f t="shared" si="539"/>
        <v>0.10401243826803906</v>
      </c>
      <c r="T216" s="134">
        <f t="shared" si="539"/>
        <v>0</v>
      </c>
      <c r="U216" s="134">
        <f t="shared" si="539"/>
        <v>0</v>
      </c>
      <c r="V216" s="134">
        <f t="shared" si="539"/>
        <v>0</v>
      </c>
      <c r="W216" s="134">
        <f t="shared" si="539"/>
        <v>0</v>
      </c>
      <c r="X216" s="134">
        <f t="shared" si="539"/>
        <v>0</v>
      </c>
      <c r="Y216" s="134">
        <f t="shared" si="539"/>
        <v>0</v>
      </c>
      <c r="Z216" s="134">
        <f t="shared" si="539"/>
        <v>0</v>
      </c>
      <c r="AA216" s="134">
        <f t="shared" si="539"/>
        <v>0</v>
      </c>
      <c r="AB216" s="134">
        <f t="shared" si="539"/>
        <v>0</v>
      </c>
      <c r="AC216" s="134">
        <f t="shared" si="539"/>
        <v>0</v>
      </c>
      <c r="AD216" s="134">
        <f t="shared" si="539"/>
        <v>0</v>
      </c>
      <c r="AE216" s="134">
        <f t="shared" si="539"/>
        <v>0</v>
      </c>
      <c r="AF216" s="134">
        <f t="shared" si="539"/>
        <v>0</v>
      </c>
      <c r="AG216" s="134">
        <f t="shared" si="539"/>
        <v>0</v>
      </c>
      <c r="AH216" s="134">
        <f t="shared" si="539"/>
        <v>0</v>
      </c>
      <c r="AI216" s="134">
        <f t="shared" si="539"/>
        <v>0</v>
      </c>
      <c r="AJ216" s="134">
        <f t="shared" si="539"/>
        <v>0</v>
      </c>
      <c r="AK216" s="134">
        <f t="shared" si="539"/>
        <v>0</v>
      </c>
      <c r="AL216" s="134">
        <f t="shared" si="539"/>
        <v>0</v>
      </c>
      <c r="AM216" s="134">
        <f t="shared" si="539"/>
        <v>0</v>
      </c>
      <c r="AN216" s="134">
        <f t="shared" si="539"/>
        <v>0</v>
      </c>
      <c r="AO216" s="134">
        <f t="shared" si="539"/>
        <v>0</v>
      </c>
      <c r="AP216" s="134">
        <f t="shared" si="539"/>
        <v>0</v>
      </c>
      <c r="AQ216" s="134">
        <f t="shared" si="539"/>
        <v>0</v>
      </c>
      <c r="AR216" s="134">
        <f t="shared" si="539"/>
        <v>0</v>
      </c>
      <c r="AS216" s="134">
        <f t="shared" si="539"/>
        <v>0</v>
      </c>
      <c r="AT216" s="134">
        <f t="shared" si="539"/>
        <v>0</v>
      </c>
    </row>
    <row r="217" spans="3:46" x14ac:dyDescent="0.75">
      <c r="C217" s="44" t="s">
        <v>73</v>
      </c>
      <c r="E217" s="134">
        <f t="shared" si="524"/>
        <v>1.8633888738892265E-2</v>
      </c>
      <c r="F217" s="134">
        <f t="shared" ref="F217:AT217" si="540">F170/F$197</f>
        <v>1.8827347600080535E-2</v>
      </c>
      <c r="G217" s="134">
        <f t="shared" si="540"/>
        <v>1.9001187652412359E-2</v>
      </c>
      <c r="H217" s="134">
        <f t="shared" si="540"/>
        <v>1.9289787008191023E-2</v>
      </c>
      <c r="I217" s="134">
        <f t="shared" si="540"/>
        <v>1.938658571685414E-2</v>
      </c>
      <c r="J217" s="134">
        <f t="shared" si="540"/>
        <v>1.950645112844316E-2</v>
      </c>
      <c r="K217" s="134">
        <f t="shared" si="540"/>
        <v>2.0103815665506394E-2</v>
      </c>
      <c r="L217" s="134">
        <f t="shared" si="540"/>
        <v>2.1169651603681484E-2</v>
      </c>
      <c r="M217" s="134">
        <f t="shared" si="540"/>
        <v>2.1224235772495086E-2</v>
      </c>
      <c r="N217" s="134">
        <f t="shared" si="540"/>
        <v>2.1469522507478741E-2</v>
      </c>
      <c r="O217" s="134">
        <f t="shared" si="540"/>
        <v>2.3201962669927582E-2</v>
      </c>
      <c r="P217" s="134">
        <f t="shared" si="540"/>
        <v>2.3862452527440518E-2</v>
      </c>
      <c r="Q217" s="134">
        <f t="shared" si="540"/>
        <v>2.5100665798615342E-2</v>
      </c>
      <c r="R217" s="134">
        <f t="shared" si="540"/>
        <v>2.5880861995944679E-2</v>
      </c>
      <c r="S217" s="134">
        <f t="shared" si="540"/>
        <v>2.6500506548359781E-2</v>
      </c>
      <c r="T217" s="134">
        <f t="shared" si="540"/>
        <v>2.9576868787256148E-2</v>
      </c>
      <c r="U217" s="134">
        <f t="shared" si="540"/>
        <v>0</v>
      </c>
      <c r="V217" s="134">
        <f t="shared" si="540"/>
        <v>0</v>
      </c>
      <c r="W217" s="134">
        <f t="shared" si="540"/>
        <v>0</v>
      </c>
      <c r="X217" s="134">
        <f t="shared" si="540"/>
        <v>0</v>
      </c>
      <c r="Y217" s="134">
        <f t="shared" si="540"/>
        <v>0</v>
      </c>
      <c r="Z217" s="134">
        <f t="shared" si="540"/>
        <v>0</v>
      </c>
      <c r="AA217" s="134">
        <f t="shared" si="540"/>
        <v>0</v>
      </c>
      <c r="AB217" s="134">
        <f t="shared" si="540"/>
        <v>0</v>
      </c>
      <c r="AC217" s="134">
        <f t="shared" si="540"/>
        <v>0</v>
      </c>
      <c r="AD217" s="134">
        <f t="shared" si="540"/>
        <v>0</v>
      </c>
      <c r="AE217" s="134">
        <f t="shared" si="540"/>
        <v>0</v>
      </c>
      <c r="AF217" s="134">
        <f t="shared" si="540"/>
        <v>0</v>
      </c>
      <c r="AG217" s="134">
        <f t="shared" si="540"/>
        <v>0</v>
      </c>
      <c r="AH217" s="134">
        <f t="shared" si="540"/>
        <v>0</v>
      </c>
      <c r="AI217" s="134">
        <f t="shared" si="540"/>
        <v>0</v>
      </c>
      <c r="AJ217" s="134">
        <f t="shared" si="540"/>
        <v>0</v>
      </c>
      <c r="AK217" s="134">
        <f t="shared" si="540"/>
        <v>0</v>
      </c>
      <c r="AL217" s="134">
        <f t="shared" si="540"/>
        <v>0</v>
      </c>
      <c r="AM217" s="134">
        <f t="shared" si="540"/>
        <v>0</v>
      </c>
      <c r="AN217" s="134">
        <f t="shared" si="540"/>
        <v>0</v>
      </c>
      <c r="AO217" s="134">
        <f t="shared" si="540"/>
        <v>0</v>
      </c>
      <c r="AP217" s="134">
        <f t="shared" si="540"/>
        <v>0</v>
      </c>
      <c r="AQ217" s="134">
        <f t="shared" si="540"/>
        <v>0</v>
      </c>
      <c r="AR217" s="134">
        <f t="shared" si="540"/>
        <v>0</v>
      </c>
      <c r="AS217" s="134">
        <f t="shared" si="540"/>
        <v>0</v>
      </c>
      <c r="AT217" s="134">
        <f t="shared" si="540"/>
        <v>0</v>
      </c>
    </row>
    <row r="218" spans="3:46" x14ac:dyDescent="0.75">
      <c r="C218" s="44" t="s">
        <v>74</v>
      </c>
      <c r="E218" s="134">
        <f t="shared" si="524"/>
        <v>4.595008170430178E-3</v>
      </c>
      <c r="F218" s="134">
        <f t="shared" ref="F218:AT218" si="541">F171/F$197</f>
        <v>4.6427139961039586E-3</v>
      </c>
      <c r="G218" s="134">
        <f t="shared" si="541"/>
        <v>4.6855819380567029E-3</v>
      </c>
      <c r="H218" s="134">
        <f t="shared" si="541"/>
        <v>4.7567488542257369E-3</v>
      </c>
      <c r="I218" s="134">
        <f t="shared" si="541"/>
        <v>4.7806188506299635E-3</v>
      </c>
      <c r="J218" s="134">
        <f t="shared" si="541"/>
        <v>4.8101769613024779E-3</v>
      </c>
      <c r="K218" s="134">
        <f t="shared" si="541"/>
        <v>4.957483568473621E-3</v>
      </c>
      <c r="L218" s="134">
        <f t="shared" si="541"/>
        <v>5.2203124880233357E-3</v>
      </c>
      <c r="M218" s="134">
        <f t="shared" si="541"/>
        <v>5.2337726253671394E-3</v>
      </c>
      <c r="N218" s="134">
        <f t="shared" si="541"/>
        <v>5.2942589021256559E-3</v>
      </c>
      <c r="O218" s="134">
        <f t="shared" si="541"/>
        <v>5.7214685314618376E-3</v>
      </c>
      <c r="P218" s="134">
        <f t="shared" si="541"/>
        <v>5.8843414741033646E-3</v>
      </c>
      <c r="Q218" s="134">
        <f t="shared" si="541"/>
        <v>6.1896776375585105E-3</v>
      </c>
      <c r="R218" s="134">
        <f t="shared" si="541"/>
        <v>6.382069464702155E-3</v>
      </c>
      <c r="S218" s="134">
        <f t="shared" si="541"/>
        <v>6.5348701935788482E-3</v>
      </c>
      <c r="T218" s="134">
        <f t="shared" si="541"/>
        <v>7.2934831605773855E-3</v>
      </c>
      <c r="U218" s="134">
        <f t="shared" si="541"/>
        <v>7.5157762897331958E-3</v>
      </c>
      <c r="V218" s="134">
        <f t="shared" si="541"/>
        <v>0</v>
      </c>
      <c r="W218" s="134">
        <f t="shared" si="541"/>
        <v>0</v>
      </c>
      <c r="X218" s="134">
        <f t="shared" si="541"/>
        <v>0</v>
      </c>
      <c r="Y218" s="134">
        <f t="shared" si="541"/>
        <v>0</v>
      </c>
      <c r="Z218" s="134">
        <f t="shared" si="541"/>
        <v>0</v>
      </c>
      <c r="AA218" s="134">
        <f t="shared" si="541"/>
        <v>0</v>
      </c>
      <c r="AB218" s="134">
        <f t="shared" si="541"/>
        <v>0</v>
      </c>
      <c r="AC218" s="134">
        <f t="shared" si="541"/>
        <v>0</v>
      </c>
      <c r="AD218" s="134">
        <f t="shared" si="541"/>
        <v>0</v>
      </c>
      <c r="AE218" s="134">
        <f t="shared" si="541"/>
        <v>0</v>
      </c>
      <c r="AF218" s="134">
        <f t="shared" si="541"/>
        <v>0</v>
      </c>
      <c r="AG218" s="134">
        <f t="shared" si="541"/>
        <v>0</v>
      </c>
      <c r="AH218" s="134">
        <f t="shared" si="541"/>
        <v>0</v>
      </c>
      <c r="AI218" s="134">
        <f t="shared" si="541"/>
        <v>0</v>
      </c>
      <c r="AJ218" s="134">
        <f t="shared" si="541"/>
        <v>0</v>
      </c>
      <c r="AK218" s="134">
        <f t="shared" si="541"/>
        <v>0</v>
      </c>
      <c r="AL218" s="134">
        <f t="shared" si="541"/>
        <v>0</v>
      </c>
      <c r="AM218" s="134">
        <f t="shared" si="541"/>
        <v>0</v>
      </c>
      <c r="AN218" s="134">
        <f t="shared" si="541"/>
        <v>0</v>
      </c>
      <c r="AO218" s="134">
        <f t="shared" si="541"/>
        <v>0</v>
      </c>
      <c r="AP218" s="134">
        <f t="shared" si="541"/>
        <v>0</v>
      </c>
      <c r="AQ218" s="134">
        <f t="shared" si="541"/>
        <v>0</v>
      </c>
      <c r="AR218" s="134">
        <f t="shared" si="541"/>
        <v>0</v>
      </c>
      <c r="AS218" s="134">
        <f t="shared" si="541"/>
        <v>0</v>
      </c>
      <c r="AT218" s="134">
        <f t="shared" si="541"/>
        <v>0</v>
      </c>
    </row>
    <row r="219" spans="3:46" x14ac:dyDescent="0.75">
      <c r="C219" s="44" t="s">
        <v>161</v>
      </c>
      <c r="E219" s="134">
        <f t="shared" si="524"/>
        <v>1.8878581061494665E-2</v>
      </c>
      <c r="F219" s="134">
        <f t="shared" ref="F219:AT219" si="542">F172/F$197</f>
        <v>1.9074580342384666E-2</v>
      </c>
      <c r="G219" s="134">
        <f t="shared" si="542"/>
        <v>1.9250703188542429E-2</v>
      </c>
      <c r="H219" s="134">
        <f t="shared" si="542"/>
        <v>1.9543092308640101E-2</v>
      </c>
      <c r="I219" s="134">
        <f t="shared" si="542"/>
        <v>1.9641162136884299E-2</v>
      </c>
      <c r="J219" s="134">
        <f t="shared" si="542"/>
        <v>1.9762601570212545E-2</v>
      </c>
      <c r="K219" s="134">
        <f t="shared" si="542"/>
        <v>2.0367810444980188E-2</v>
      </c>
      <c r="L219" s="134">
        <f t="shared" si="542"/>
        <v>2.1447642488578021E-2</v>
      </c>
      <c r="M219" s="134">
        <f t="shared" si="542"/>
        <v>2.1502943433542403E-2</v>
      </c>
      <c r="N219" s="134">
        <f t="shared" si="542"/>
        <v>2.1751451169881589E-2</v>
      </c>
      <c r="O219" s="134">
        <f t="shared" si="542"/>
        <v>2.3506641001659223E-2</v>
      </c>
      <c r="P219" s="134">
        <f t="shared" si="542"/>
        <v>2.4175804131807557E-2</v>
      </c>
      <c r="Q219" s="134">
        <f t="shared" si="542"/>
        <v>2.5430277094421267E-2</v>
      </c>
      <c r="R219" s="134">
        <f t="shared" si="542"/>
        <v>2.6220718497262197E-2</v>
      </c>
      <c r="S219" s="134">
        <f t="shared" si="542"/>
        <v>2.6848499959092345E-2</v>
      </c>
      <c r="T219" s="134">
        <f t="shared" si="542"/>
        <v>2.996525968194657E-2</v>
      </c>
      <c r="U219" s="134">
        <f t="shared" si="542"/>
        <v>3.0878550518987326E-2</v>
      </c>
      <c r="V219" s="134">
        <f t="shared" si="542"/>
        <v>3.1112384238766111E-2</v>
      </c>
      <c r="W219" s="134">
        <f t="shared" si="542"/>
        <v>0</v>
      </c>
      <c r="X219" s="134">
        <f t="shared" si="542"/>
        <v>0</v>
      </c>
      <c r="Y219" s="134">
        <f t="shared" si="542"/>
        <v>0</v>
      </c>
      <c r="Z219" s="134">
        <f t="shared" si="542"/>
        <v>0</v>
      </c>
      <c r="AA219" s="134">
        <f t="shared" si="542"/>
        <v>0</v>
      </c>
      <c r="AB219" s="134">
        <f t="shared" si="542"/>
        <v>0</v>
      </c>
      <c r="AC219" s="134">
        <f t="shared" si="542"/>
        <v>0</v>
      </c>
      <c r="AD219" s="134">
        <f t="shared" si="542"/>
        <v>0</v>
      </c>
      <c r="AE219" s="134">
        <f t="shared" si="542"/>
        <v>0</v>
      </c>
      <c r="AF219" s="134">
        <f t="shared" si="542"/>
        <v>0</v>
      </c>
      <c r="AG219" s="134">
        <f t="shared" si="542"/>
        <v>0</v>
      </c>
      <c r="AH219" s="134">
        <f t="shared" si="542"/>
        <v>0</v>
      </c>
      <c r="AI219" s="134">
        <f t="shared" si="542"/>
        <v>0</v>
      </c>
      <c r="AJ219" s="134">
        <f t="shared" si="542"/>
        <v>0</v>
      </c>
      <c r="AK219" s="134">
        <f t="shared" si="542"/>
        <v>0</v>
      </c>
      <c r="AL219" s="134">
        <f t="shared" si="542"/>
        <v>0</v>
      </c>
      <c r="AM219" s="134">
        <f t="shared" si="542"/>
        <v>0</v>
      </c>
      <c r="AN219" s="134">
        <f t="shared" si="542"/>
        <v>0</v>
      </c>
      <c r="AO219" s="134">
        <f t="shared" si="542"/>
        <v>0</v>
      </c>
      <c r="AP219" s="134">
        <f t="shared" si="542"/>
        <v>0</v>
      </c>
      <c r="AQ219" s="134">
        <f t="shared" si="542"/>
        <v>0</v>
      </c>
      <c r="AR219" s="134">
        <f t="shared" si="542"/>
        <v>0</v>
      </c>
      <c r="AS219" s="134">
        <f t="shared" si="542"/>
        <v>0</v>
      </c>
      <c r="AT219" s="134">
        <f t="shared" si="542"/>
        <v>0</v>
      </c>
    </row>
    <row r="220" spans="3:46" x14ac:dyDescent="0.75">
      <c r="C220" s="44" t="s">
        <v>75</v>
      </c>
      <c r="E220" s="134">
        <f t="shared" si="524"/>
        <v>2.2653200239546548E-2</v>
      </c>
      <c r="F220" s="134">
        <f t="shared" ref="F220:AT220" si="543">F173/F$197</f>
        <v>2.2888387987097358E-2</v>
      </c>
      <c r="G220" s="134">
        <f t="shared" si="543"/>
        <v>2.3099725167989003E-2</v>
      </c>
      <c r="H220" s="134">
        <f t="shared" si="543"/>
        <v>2.3450575121375966E-2</v>
      </c>
      <c r="I220" s="134">
        <f t="shared" si="543"/>
        <v>2.35682532164318E-2</v>
      </c>
      <c r="J220" s="134">
        <f t="shared" si="543"/>
        <v>2.3713973479580857E-2</v>
      </c>
      <c r="K220" s="134">
        <f t="shared" si="543"/>
        <v>2.4440188960617469E-2</v>
      </c>
      <c r="L220" s="134">
        <f t="shared" si="543"/>
        <v>2.5735924663900445E-2</v>
      </c>
      <c r="M220" s="134">
        <f t="shared" si="543"/>
        <v>2.5802282584320078E-2</v>
      </c>
      <c r="N220" s="134">
        <f t="shared" si="543"/>
        <v>2.6100477427143838E-2</v>
      </c>
      <c r="O220" s="134">
        <f t="shared" si="543"/>
        <v>2.8206603231205024E-2</v>
      </c>
      <c r="P220" s="134">
        <f t="shared" si="543"/>
        <v>2.9009560102317027E-2</v>
      </c>
      <c r="Q220" s="134">
        <f t="shared" si="543"/>
        <v>3.051485476003616E-2</v>
      </c>
      <c r="R220" s="134">
        <f t="shared" si="543"/>
        <v>3.1463338510899476E-2</v>
      </c>
      <c r="S220" s="134">
        <f t="shared" si="543"/>
        <v>3.2216639784718178E-2</v>
      </c>
      <c r="T220" s="134">
        <f t="shared" si="543"/>
        <v>3.5956570337252004E-2</v>
      </c>
      <c r="U220" s="134">
        <f t="shared" si="543"/>
        <v>3.7052466270375131E-2</v>
      </c>
      <c r="V220" s="134">
        <f t="shared" si="543"/>
        <v>3.7333053146033433E-2</v>
      </c>
      <c r="W220" s="134">
        <f t="shared" si="543"/>
        <v>3.8531871538786948E-2</v>
      </c>
      <c r="X220" s="134">
        <f t="shared" si="543"/>
        <v>0</v>
      </c>
      <c r="Y220" s="134">
        <f t="shared" si="543"/>
        <v>0</v>
      </c>
      <c r="Z220" s="134">
        <f t="shared" si="543"/>
        <v>0</v>
      </c>
      <c r="AA220" s="134">
        <f t="shared" si="543"/>
        <v>0</v>
      </c>
      <c r="AB220" s="134">
        <f t="shared" si="543"/>
        <v>0</v>
      </c>
      <c r="AC220" s="134">
        <f t="shared" si="543"/>
        <v>0</v>
      </c>
      <c r="AD220" s="134">
        <f t="shared" si="543"/>
        <v>0</v>
      </c>
      <c r="AE220" s="134">
        <f t="shared" si="543"/>
        <v>0</v>
      </c>
      <c r="AF220" s="134">
        <f t="shared" si="543"/>
        <v>0</v>
      </c>
      <c r="AG220" s="134">
        <f t="shared" si="543"/>
        <v>0</v>
      </c>
      <c r="AH220" s="134">
        <f t="shared" si="543"/>
        <v>0</v>
      </c>
      <c r="AI220" s="134">
        <f t="shared" si="543"/>
        <v>0</v>
      </c>
      <c r="AJ220" s="134">
        <f t="shared" si="543"/>
        <v>0</v>
      </c>
      <c r="AK220" s="134">
        <f t="shared" si="543"/>
        <v>0</v>
      </c>
      <c r="AL220" s="134">
        <f t="shared" si="543"/>
        <v>0</v>
      </c>
      <c r="AM220" s="134">
        <f t="shared" si="543"/>
        <v>0</v>
      </c>
      <c r="AN220" s="134">
        <f t="shared" si="543"/>
        <v>0</v>
      </c>
      <c r="AO220" s="134">
        <f t="shared" si="543"/>
        <v>0</v>
      </c>
      <c r="AP220" s="134">
        <f t="shared" si="543"/>
        <v>0</v>
      </c>
      <c r="AQ220" s="134">
        <f t="shared" si="543"/>
        <v>0</v>
      </c>
      <c r="AR220" s="134">
        <f t="shared" si="543"/>
        <v>0</v>
      </c>
      <c r="AS220" s="134">
        <f t="shared" si="543"/>
        <v>0</v>
      </c>
      <c r="AT220" s="134">
        <f t="shared" si="543"/>
        <v>0</v>
      </c>
    </row>
    <row r="221" spans="3:46" x14ac:dyDescent="0.75">
      <c r="C221" s="44" t="s">
        <v>76</v>
      </c>
      <c r="E221" s="134">
        <f t="shared" si="524"/>
        <v>6.3134710992219553E-2</v>
      </c>
      <c r="F221" s="134">
        <f t="shared" ref="F221:AT221" si="544">F174/F$197</f>
        <v>6.3790181756328626E-2</v>
      </c>
      <c r="G221" s="134">
        <f t="shared" si="544"/>
        <v>6.4379180736446731E-2</v>
      </c>
      <c r="H221" s="134">
        <f t="shared" si="544"/>
        <v>6.5357003303434427E-2</v>
      </c>
      <c r="I221" s="134">
        <f t="shared" si="544"/>
        <v>6.5684973411096942E-2</v>
      </c>
      <c r="J221" s="134">
        <f t="shared" si="544"/>
        <v>6.6091097340711322E-2</v>
      </c>
      <c r="K221" s="134">
        <f t="shared" si="544"/>
        <v>6.8115067641970617E-2</v>
      </c>
      <c r="L221" s="134">
        <f t="shared" si="544"/>
        <v>7.1726296884815494E-2</v>
      </c>
      <c r="M221" s="134">
        <f t="shared" si="544"/>
        <v>7.1911237117693705E-2</v>
      </c>
      <c r="N221" s="134">
        <f t="shared" si="544"/>
        <v>7.2742309329212065E-2</v>
      </c>
      <c r="O221" s="134">
        <f t="shared" si="544"/>
        <v>7.8612104437478E-2</v>
      </c>
      <c r="P221" s="134">
        <f t="shared" si="544"/>
        <v>8.0849953812436232E-2</v>
      </c>
      <c r="Q221" s="134">
        <f t="shared" si="544"/>
        <v>8.5045226099277227E-2</v>
      </c>
      <c r="R221" s="134">
        <f t="shared" si="544"/>
        <v>8.7688660442255095E-2</v>
      </c>
      <c r="S221" s="134">
        <f t="shared" si="544"/>
        <v>8.9788119137260508E-2</v>
      </c>
      <c r="T221" s="134">
        <f t="shared" si="544"/>
        <v>0.10021134552771957</v>
      </c>
      <c r="U221" s="134">
        <f t="shared" si="544"/>
        <v>0.10326561919694233</v>
      </c>
      <c r="V221" s="134">
        <f t="shared" si="544"/>
        <v>0.10404761781592647</v>
      </c>
      <c r="W221" s="134">
        <f t="shared" si="544"/>
        <v>0.10738873747929839</v>
      </c>
      <c r="X221" s="134">
        <f t="shared" si="544"/>
        <v>0.11169245687963601</v>
      </c>
      <c r="Y221" s="134">
        <f t="shared" si="544"/>
        <v>0</v>
      </c>
      <c r="Z221" s="134">
        <f t="shared" si="544"/>
        <v>0</v>
      </c>
      <c r="AA221" s="134">
        <f t="shared" si="544"/>
        <v>0</v>
      </c>
      <c r="AB221" s="134">
        <f t="shared" si="544"/>
        <v>0</v>
      </c>
      <c r="AC221" s="134">
        <f t="shared" si="544"/>
        <v>0</v>
      </c>
      <c r="AD221" s="134">
        <f t="shared" si="544"/>
        <v>0</v>
      </c>
      <c r="AE221" s="134">
        <f t="shared" si="544"/>
        <v>0</v>
      </c>
      <c r="AF221" s="134">
        <f t="shared" si="544"/>
        <v>0</v>
      </c>
      <c r="AG221" s="134">
        <f t="shared" si="544"/>
        <v>0</v>
      </c>
      <c r="AH221" s="134">
        <f t="shared" si="544"/>
        <v>0</v>
      </c>
      <c r="AI221" s="134">
        <f t="shared" si="544"/>
        <v>0</v>
      </c>
      <c r="AJ221" s="134">
        <f t="shared" si="544"/>
        <v>0</v>
      </c>
      <c r="AK221" s="134">
        <f t="shared" si="544"/>
        <v>0</v>
      </c>
      <c r="AL221" s="134">
        <f t="shared" si="544"/>
        <v>0</v>
      </c>
      <c r="AM221" s="134">
        <f t="shared" si="544"/>
        <v>0</v>
      </c>
      <c r="AN221" s="134">
        <f t="shared" si="544"/>
        <v>0</v>
      </c>
      <c r="AO221" s="134">
        <f t="shared" si="544"/>
        <v>0</v>
      </c>
      <c r="AP221" s="134">
        <f t="shared" si="544"/>
        <v>0</v>
      </c>
      <c r="AQ221" s="134">
        <f t="shared" si="544"/>
        <v>0</v>
      </c>
      <c r="AR221" s="134">
        <f t="shared" si="544"/>
        <v>0</v>
      </c>
      <c r="AS221" s="134">
        <f t="shared" si="544"/>
        <v>0</v>
      </c>
      <c r="AT221" s="134">
        <f t="shared" si="544"/>
        <v>0</v>
      </c>
    </row>
    <row r="222" spans="3:46" x14ac:dyDescent="0.75">
      <c r="C222" s="44" t="s">
        <v>103</v>
      </c>
      <c r="E222" s="134">
        <f t="shared" si="524"/>
        <v>5.5237614657969464E-3</v>
      </c>
      <c r="F222" s="134">
        <f t="shared" ref="F222:AT222" si="545">F175/F$197</f>
        <v>5.5811096993097029E-3</v>
      </c>
      <c r="G222" s="134">
        <f t="shared" si="545"/>
        <v>5.6326422052583097E-3</v>
      </c>
      <c r="H222" s="134">
        <f t="shared" si="545"/>
        <v>5.7181935371806002E-3</v>
      </c>
      <c r="I222" s="134">
        <f t="shared" si="545"/>
        <v>5.7468881904730301E-3</v>
      </c>
      <c r="J222" s="134">
        <f t="shared" si="545"/>
        <v>5.782420652370549E-3</v>
      </c>
      <c r="K222" s="134">
        <f t="shared" si="545"/>
        <v>5.9595011993836058E-3</v>
      </c>
      <c r="L222" s="134">
        <f t="shared" si="545"/>
        <v>6.2754536860948201E-3</v>
      </c>
      <c r="M222" s="134">
        <f t="shared" si="545"/>
        <v>6.2916344164061378E-3</v>
      </c>
      <c r="N222" s="134">
        <f t="shared" si="545"/>
        <v>6.3643463142691939E-3</v>
      </c>
      <c r="O222" s="134">
        <f t="shared" si="545"/>
        <v>6.8779045062938391E-3</v>
      </c>
      <c r="P222" s="134">
        <f t="shared" si="545"/>
        <v>7.0736976912056286E-3</v>
      </c>
      <c r="Q222" s="134">
        <f t="shared" si="545"/>
        <v>7.4407490807246839E-3</v>
      </c>
      <c r="R222" s="134">
        <f t="shared" si="545"/>
        <v>7.6720275728825857E-3</v>
      </c>
      <c r="S222" s="134">
        <f t="shared" si="545"/>
        <v>7.8557127257287331E-3</v>
      </c>
      <c r="T222" s="134">
        <f t="shared" si="545"/>
        <v>8.767658236843702E-3</v>
      </c>
      <c r="U222" s="134">
        <f t="shared" si="545"/>
        <v>9.034881748837445E-3</v>
      </c>
      <c r="V222" s="134">
        <f t="shared" si="545"/>
        <v>9.10330011600766E-3</v>
      </c>
      <c r="W222" s="134">
        <f t="shared" si="545"/>
        <v>9.3956202638170744E-3</v>
      </c>
      <c r="X222" s="134">
        <f t="shared" si="545"/>
        <v>9.7721598726879747E-3</v>
      </c>
      <c r="Y222" s="134">
        <f t="shared" si="545"/>
        <v>1.1000874582648753E-2</v>
      </c>
      <c r="Z222" s="134">
        <f t="shared" si="545"/>
        <v>0</v>
      </c>
      <c r="AA222" s="134">
        <f t="shared" si="545"/>
        <v>0</v>
      </c>
      <c r="AB222" s="134">
        <f t="shared" si="545"/>
        <v>0</v>
      </c>
      <c r="AC222" s="134">
        <f t="shared" si="545"/>
        <v>0</v>
      </c>
      <c r="AD222" s="134">
        <f t="shared" si="545"/>
        <v>0</v>
      </c>
      <c r="AE222" s="134">
        <f t="shared" si="545"/>
        <v>0</v>
      </c>
      <c r="AF222" s="134">
        <f t="shared" si="545"/>
        <v>0</v>
      </c>
      <c r="AG222" s="134">
        <f t="shared" si="545"/>
        <v>0</v>
      </c>
      <c r="AH222" s="134">
        <f t="shared" si="545"/>
        <v>0</v>
      </c>
      <c r="AI222" s="134">
        <f t="shared" si="545"/>
        <v>0</v>
      </c>
      <c r="AJ222" s="134">
        <f t="shared" si="545"/>
        <v>0</v>
      </c>
      <c r="AK222" s="134">
        <f t="shared" si="545"/>
        <v>0</v>
      </c>
      <c r="AL222" s="134">
        <f t="shared" si="545"/>
        <v>0</v>
      </c>
      <c r="AM222" s="134">
        <f t="shared" si="545"/>
        <v>0</v>
      </c>
      <c r="AN222" s="134">
        <f t="shared" si="545"/>
        <v>0</v>
      </c>
      <c r="AO222" s="134">
        <f t="shared" si="545"/>
        <v>0</v>
      </c>
      <c r="AP222" s="134">
        <f t="shared" si="545"/>
        <v>0</v>
      </c>
      <c r="AQ222" s="134">
        <f t="shared" si="545"/>
        <v>0</v>
      </c>
      <c r="AR222" s="134">
        <f t="shared" si="545"/>
        <v>0</v>
      </c>
      <c r="AS222" s="134">
        <f t="shared" si="545"/>
        <v>0</v>
      </c>
      <c r="AT222" s="134">
        <f t="shared" si="545"/>
        <v>0</v>
      </c>
    </row>
    <row r="223" spans="3:46" x14ac:dyDescent="0.75">
      <c r="C223" s="44" t="s">
        <v>77</v>
      </c>
      <c r="E223" s="134">
        <f t="shared" si="524"/>
        <v>2.4113178696333038E-3</v>
      </c>
      <c r="F223" s="134">
        <f t="shared" ref="F223:AT223" si="546">F176/F$197</f>
        <v>2.4363524083470902E-3</v>
      </c>
      <c r="G223" s="134">
        <f t="shared" si="546"/>
        <v>2.4588481756299975E-3</v>
      </c>
      <c r="H223" s="134">
        <f t="shared" si="546"/>
        <v>2.496194367479972E-3</v>
      </c>
      <c r="I223" s="134">
        <f t="shared" si="546"/>
        <v>2.5087206017635135E-3</v>
      </c>
      <c r="J223" s="134">
        <f t="shared" si="546"/>
        <v>2.5242317821169888E-3</v>
      </c>
      <c r="K223" s="134">
        <f t="shared" si="546"/>
        <v>2.6015337239225843E-3</v>
      </c>
      <c r="L223" s="134">
        <f t="shared" si="546"/>
        <v>2.7394581947526998E-3</v>
      </c>
      <c r="M223" s="134">
        <f t="shared" si="546"/>
        <v>2.7465216576456927E-3</v>
      </c>
      <c r="N223" s="134">
        <f t="shared" si="546"/>
        <v>2.7782629809699863E-3</v>
      </c>
      <c r="O223" s="134">
        <f t="shared" si="546"/>
        <v>3.0024493534615312E-3</v>
      </c>
      <c r="P223" s="134">
        <f t="shared" si="546"/>
        <v>3.0879200256572034E-3</v>
      </c>
      <c r="Q223" s="134">
        <f t="shared" si="546"/>
        <v>3.2481509806145128E-3</v>
      </c>
      <c r="R223" s="134">
        <f t="shared" si="546"/>
        <v>3.3491122484852159E-3</v>
      </c>
      <c r="S223" s="134">
        <f t="shared" si="546"/>
        <v>3.4292973350764483E-3</v>
      </c>
      <c r="T223" s="134">
        <f t="shared" si="546"/>
        <v>3.8273939076202707E-3</v>
      </c>
      <c r="U223" s="134">
        <f t="shared" si="546"/>
        <v>3.9440464520225866E-3</v>
      </c>
      <c r="V223" s="134">
        <f t="shared" si="546"/>
        <v>3.9739134968597356E-3</v>
      </c>
      <c r="W223" s="134">
        <f t="shared" si="546"/>
        <v>4.1015216132549272E-3</v>
      </c>
      <c r="X223" s="134">
        <f t="shared" si="546"/>
        <v>4.2658945126129444E-3</v>
      </c>
      <c r="Y223" s="134">
        <f t="shared" si="546"/>
        <v>4.8022720798115781E-3</v>
      </c>
      <c r="Z223" s="134">
        <f t="shared" si="546"/>
        <v>4.8556889044619233E-3</v>
      </c>
      <c r="AA223" s="134">
        <f t="shared" si="546"/>
        <v>0</v>
      </c>
      <c r="AB223" s="134">
        <f t="shared" si="546"/>
        <v>0</v>
      </c>
      <c r="AC223" s="134">
        <f t="shared" si="546"/>
        <v>0</v>
      </c>
      <c r="AD223" s="134">
        <f t="shared" si="546"/>
        <v>0</v>
      </c>
      <c r="AE223" s="134">
        <f t="shared" si="546"/>
        <v>0</v>
      </c>
      <c r="AF223" s="134">
        <f t="shared" si="546"/>
        <v>0</v>
      </c>
      <c r="AG223" s="134">
        <f t="shared" si="546"/>
        <v>0</v>
      </c>
      <c r="AH223" s="134">
        <f t="shared" si="546"/>
        <v>0</v>
      </c>
      <c r="AI223" s="134">
        <f t="shared" si="546"/>
        <v>0</v>
      </c>
      <c r="AJ223" s="134">
        <f t="shared" si="546"/>
        <v>0</v>
      </c>
      <c r="AK223" s="134">
        <f t="shared" si="546"/>
        <v>0</v>
      </c>
      <c r="AL223" s="134">
        <f t="shared" si="546"/>
        <v>0</v>
      </c>
      <c r="AM223" s="134">
        <f t="shared" si="546"/>
        <v>0</v>
      </c>
      <c r="AN223" s="134">
        <f t="shared" si="546"/>
        <v>0</v>
      </c>
      <c r="AO223" s="134">
        <f t="shared" si="546"/>
        <v>0</v>
      </c>
      <c r="AP223" s="134">
        <f t="shared" si="546"/>
        <v>0</v>
      </c>
      <c r="AQ223" s="134">
        <f t="shared" si="546"/>
        <v>0</v>
      </c>
      <c r="AR223" s="134">
        <f t="shared" si="546"/>
        <v>0</v>
      </c>
      <c r="AS223" s="134">
        <f t="shared" si="546"/>
        <v>0</v>
      </c>
      <c r="AT223" s="134">
        <f t="shared" si="546"/>
        <v>0</v>
      </c>
    </row>
    <row r="224" spans="3:46" x14ac:dyDescent="0.75">
      <c r="C224" s="44" t="s">
        <v>78</v>
      </c>
      <c r="E224" s="134">
        <f t="shared" si="524"/>
        <v>6.7791247381998789E-3</v>
      </c>
      <c r="F224" s="134">
        <f t="shared" ref="F224:AT224" si="547">F177/F$197</f>
        <v>6.8495062763791904E-3</v>
      </c>
      <c r="G224" s="134">
        <f t="shared" si="547"/>
        <v>6.9127503697494009E-3</v>
      </c>
      <c r="H224" s="134">
        <f t="shared" si="547"/>
        <v>7.0177446122074568E-3</v>
      </c>
      <c r="I224" s="134">
        <f t="shared" si="547"/>
        <v>7.0529605850899344E-3</v>
      </c>
      <c r="J224" s="134">
        <f t="shared" si="547"/>
        <v>7.0965683681106411E-3</v>
      </c>
      <c r="K224" s="134">
        <f t="shared" si="547"/>
        <v>7.3138933058986616E-3</v>
      </c>
      <c r="L224" s="134">
        <f t="shared" si="547"/>
        <v>7.7016510561241664E-3</v>
      </c>
      <c r="M224" s="134">
        <f t="shared" si="547"/>
        <v>7.7215091165807603E-3</v>
      </c>
      <c r="N224" s="134">
        <f t="shared" si="547"/>
        <v>7.8107459579282862E-3</v>
      </c>
      <c r="O224" s="134">
        <f t="shared" si="547"/>
        <v>8.4410184752367768E-3</v>
      </c>
      <c r="P224" s="134">
        <f t="shared" si="547"/>
        <v>8.6813087976239985E-3</v>
      </c>
      <c r="Q224" s="134">
        <f t="shared" si="547"/>
        <v>9.131778494819779E-3</v>
      </c>
      <c r="R224" s="134">
        <f t="shared" si="547"/>
        <v>9.4156187289264476E-3</v>
      </c>
      <c r="S224" s="134">
        <f t="shared" si="547"/>
        <v>9.6410492750153322E-3</v>
      </c>
      <c r="T224" s="134">
        <f t="shared" si="547"/>
        <v>1.07602490110231E-2</v>
      </c>
      <c r="U224" s="134">
        <f t="shared" si="547"/>
        <v>1.108820334648861E-2</v>
      </c>
      <c r="V224" s="134">
        <f t="shared" si="547"/>
        <v>1.1172170883519813E-2</v>
      </c>
      <c r="W224" s="134">
        <f t="shared" si="547"/>
        <v>1.1530925467286608E-2</v>
      </c>
      <c r="X224" s="134">
        <f t="shared" si="547"/>
        <v>1.1993039733663703E-2</v>
      </c>
      <c r="Y224" s="134">
        <f t="shared" si="547"/>
        <v>1.3500999542946205E-2</v>
      </c>
      <c r="Z224" s="134">
        <f t="shared" si="547"/>
        <v>1.3651174400431216E-2</v>
      </c>
      <c r="AA224" s="134">
        <f t="shared" si="547"/>
        <v>1.3717783690490943E-2</v>
      </c>
      <c r="AB224" s="134">
        <f t="shared" si="547"/>
        <v>0</v>
      </c>
      <c r="AC224" s="134">
        <f t="shared" si="547"/>
        <v>0</v>
      </c>
      <c r="AD224" s="134">
        <f t="shared" si="547"/>
        <v>0</v>
      </c>
      <c r="AE224" s="134">
        <f t="shared" si="547"/>
        <v>0</v>
      </c>
      <c r="AF224" s="134">
        <f t="shared" si="547"/>
        <v>0</v>
      </c>
      <c r="AG224" s="134">
        <f t="shared" si="547"/>
        <v>0</v>
      </c>
      <c r="AH224" s="134">
        <f t="shared" si="547"/>
        <v>0</v>
      </c>
      <c r="AI224" s="134">
        <f t="shared" si="547"/>
        <v>0</v>
      </c>
      <c r="AJ224" s="134">
        <f t="shared" si="547"/>
        <v>0</v>
      </c>
      <c r="AK224" s="134">
        <f t="shared" si="547"/>
        <v>0</v>
      </c>
      <c r="AL224" s="134">
        <f t="shared" si="547"/>
        <v>0</v>
      </c>
      <c r="AM224" s="134">
        <f t="shared" si="547"/>
        <v>0</v>
      </c>
      <c r="AN224" s="134">
        <f t="shared" si="547"/>
        <v>0</v>
      </c>
      <c r="AO224" s="134">
        <f t="shared" si="547"/>
        <v>0</v>
      </c>
      <c r="AP224" s="134">
        <f t="shared" si="547"/>
        <v>0</v>
      </c>
      <c r="AQ224" s="134">
        <f t="shared" si="547"/>
        <v>0</v>
      </c>
      <c r="AR224" s="134">
        <f t="shared" si="547"/>
        <v>0</v>
      </c>
      <c r="AS224" s="134">
        <f t="shared" si="547"/>
        <v>0</v>
      </c>
      <c r="AT224" s="134">
        <f t="shared" si="547"/>
        <v>0</v>
      </c>
    </row>
    <row r="225" spans="3:46" x14ac:dyDescent="0.75">
      <c r="C225" s="44" t="s">
        <v>162</v>
      </c>
      <c r="E225" s="134">
        <f t="shared" si="524"/>
        <v>1.1643413999207482E-2</v>
      </c>
      <c r="F225" s="134">
        <f t="shared" ref="F225:AT225" si="548">F178/F$197</f>
        <v>1.1764297065763998E-2</v>
      </c>
      <c r="G225" s="134">
        <f t="shared" si="548"/>
        <v>1.1872921289473065E-2</v>
      </c>
      <c r="H225" s="134">
        <f t="shared" si="548"/>
        <v>1.2053253040205377E-2</v>
      </c>
      <c r="I225" s="134">
        <f t="shared" si="548"/>
        <v>1.2113737861991446E-2</v>
      </c>
      <c r="J225" s="134">
        <f t="shared" si="548"/>
        <v>1.2188635948530053E-2</v>
      </c>
      <c r="K225" s="134">
        <f t="shared" si="548"/>
        <v>1.2561900097035726E-2</v>
      </c>
      <c r="L225" s="134">
        <f t="shared" si="548"/>
        <v>1.3227889320074524E-2</v>
      </c>
      <c r="M225" s="134">
        <f t="shared" si="548"/>
        <v>1.3261996321796225E-2</v>
      </c>
      <c r="N225" s="134">
        <f t="shared" si="548"/>
        <v>1.3415264114898781E-2</v>
      </c>
      <c r="O225" s="134">
        <f t="shared" si="548"/>
        <v>1.4497782011345406E-2</v>
      </c>
      <c r="P225" s="134">
        <f t="shared" si="548"/>
        <v>1.4910490113291378E-2</v>
      </c>
      <c r="Q225" s="134">
        <f t="shared" si="548"/>
        <v>1.5684189577617927E-2</v>
      </c>
      <c r="R225" s="134">
        <f t="shared" si="548"/>
        <v>1.6171696369861061E-2</v>
      </c>
      <c r="S225" s="134">
        <f t="shared" si="548"/>
        <v>1.6558882220180329E-2</v>
      </c>
      <c r="T225" s="134">
        <f t="shared" si="548"/>
        <v>1.8481151890291529E-2</v>
      </c>
      <c r="U225" s="134">
        <f t="shared" si="548"/>
        <v>1.9044426390780196E-2</v>
      </c>
      <c r="V225" s="134">
        <f t="shared" si="548"/>
        <v>1.9188643945981534E-2</v>
      </c>
      <c r="W225" s="134">
        <f t="shared" si="548"/>
        <v>1.9804819087201806E-2</v>
      </c>
      <c r="X225" s="134">
        <f t="shared" si="548"/>
        <v>2.0598518558174708E-2</v>
      </c>
      <c r="Y225" s="134">
        <f t="shared" si="548"/>
        <v>2.3188498980677513E-2</v>
      </c>
      <c r="Z225" s="134">
        <f t="shared" si="548"/>
        <v>2.3446430218926756E-2</v>
      </c>
      <c r="AA225" s="134">
        <f t="shared" si="548"/>
        <v>2.3560834300620143E-2</v>
      </c>
      <c r="AB225" s="134">
        <f t="shared" si="548"/>
        <v>2.3888532015492028E-2</v>
      </c>
      <c r="AC225" s="134">
        <f t="shared" si="548"/>
        <v>0</v>
      </c>
      <c r="AD225" s="134">
        <f t="shared" si="548"/>
        <v>0</v>
      </c>
      <c r="AE225" s="134">
        <f t="shared" si="548"/>
        <v>0</v>
      </c>
      <c r="AF225" s="134">
        <f t="shared" si="548"/>
        <v>0</v>
      </c>
      <c r="AG225" s="134">
        <f t="shared" si="548"/>
        <v>0</v>
      </c>
      <c r="AH225" s="134">
        <f t="shared" si="548"/>
        <v>0</v>
      </c>
      <c r="AI225" s="134">
        <f t="shared" si="548"/>
        <v>0</v>
      </c>
      <c r="AJ225" s="134">
        <f t="shared" si="548"/>
        <v>0</v>
      </c>
      <c r="AK225" s="134">
        <f t="shared" si="548"/>
        <v>0</v>
      </c>
      <c r="AL225" s="134">
        <f t="shared" si="548"/>
        <v>0</v>
      </c>
      <c r="AM225" s="134">
        <f t="shared" si="548"/>
        <v>0</v>
      </c>
      <c r="AN225" s="134">
        <f t="shared" si="548"/>
        <v>0</v>
      </c>
      <c r="AO225" s="134">
        <f t="shared" si="548"/>
        <v>0</v>
      </c>
      <c r="AP225" s="134">
        <f t="shared" si="548"/>
        <v>0</v>
      </c>
      <c r="AQ225" s="134">
        <f t="shared" si="548"/>
        <v>0</v>
      </c>
      <c r="AR225" s="134">
        <f t="shared" si="548"/>
        <v>0</v>
      </c>
      <c r="AS225" s="134">
        <f t="shared" si="548"/>
        <v>0</v>
      </c>
      <c r="AT225" s="134">
        <f t="shared" si="548"/>
        <v>0</v>
      </c>
    </row>
    <row r="226" spans="3:46" x14ac:dyDescent="0.75">
      <c r="C226" s="44" t="s">
        <v>79</v>
      </c>
      <c r="E226" s="134">
        <f t="shared" si="524"/>
        <v>8.4054357848928254E-3</v>
      </c>
      <c r="F226" s="134">
        <f t="shared" ref="F226:AT226" si="549">F179/F$197</f>
        <v>8.4927018439276483E-3</v>
      </c>
      <c r="G226" s="134">
        <f t="shared" si="549"/>
        <v>8.571118186173364E-3</v>
      </c>
      <c r="H226" s="134">
        <f t="shared" si="549"/>
        <v>8.7013005322499459E-3</v>
      </c>
      <c r="I226" s="134">
        <f t="shared" si="549"/>
        <v>8.7449648119464415E-3</v>
      </c>
      <c r="J226" s="134">
        <f t="shared" si="549"/>
        <v>8.7990340958226717E-3</v>
      </c>
      <c r="K226" s="134">
        <f t="shared" si="549"/>
        <v>9.0684952548333118E-3</v>
      </c>
      <c r="L226" s="134">
        <f t="shared" si="549"/>
        <v>9.5492760333974261E-3</v>
      </c>
      <c r="M226" s="134">
        <f t="shared" si="549"/>
        <v>9.5738980396927031E-3</v>
      </c>
      <c r="N226" s="134">
        <f t="shared" si="549"/>
        <v>9.6845427864056064E-3</v>
      </c>
      <c r="O226" s="134">
        <f t="shared" si="549"/>
        <v>1.0466017589689137E-2</v>
      </c>
      <c r="P226" s="134">
        <f t="shared" si="549"/>
        <v>1.0763953525751187E-2</v>
      </c>
      <c r="Q226" s="134">
        <f t="shared" si="549"/>
        <v>1.1322490838316508E-2</v>
      </c>
      <c r="R226" s="134">
        <f t="shared" si="549"/>
        <v>1.1674424303636704E-2</v>
      </c>
      <c r="S226" s="134">
        <f t="shared" si="549"/>
        <v>1.1953935605210216E-2</v>
      </c>
      <c r="T226" s="134">
        <f t="shared" si="549"/>
        <v>1.3341631196423119E-2</v>
      </c>
      <c r="U226" s="134">
        <f t="shared" si="549"/>
        <v>1.3748261729653953E-2</v>
      </c>
      <c r="V226" s="134">
        <f t="shared" si="549"/>
        <v>1.3852373066705235E-2</v>
      </c>
      <c r="W226" s="134">
        <f t="shared" si="549"/>
        <v>1.4297192823361385E-2</v>
      </c>
      <c r="X226" s="134">
        <f t="shared" si="549"/>
        <v>1.4870168235574696E-2</v>
      </c>
      <c r="Y226" s="134">
        <f t="shared" si="549"/>
        <v>1.6739887385555853E-2</v>
      </c>
      <c r="Z226" s="134">
        <f t="shared" si="549"/>
        <v>1.6926089169686305E-2</v>
      </c>
      <c r="AA226" s="134">
        <f t="shared" si="549"/>
        <v>1.7008678018821864E-2</v>
      </c>
      <c r="AB226" s="134">
        <f t="shared" si="549"/>
        <v>1.7245244553293564E-2</v>
      </c>
      <c r="AC226" s="134">
        <f t="shared" si="549"/>
        <v>1.7667290180394916E-2</v>
      </c>
      <c r="AD226" s="134">
        <f t="shared" si="549"/>
        <v>0</v>
      </c>
      <c r="AE226" s="134">
        <f t="shared" si="549"/>
        <v>0</v>
      </c>
      <c r="AF226" s="134">
        <f t="shared" si="549"/>
        <v>0</v>
      </c>
      <c r="AG226" s="134">
        <f t="shared" si="549"/>
        <v>0</v>
      </c>
      <c r="AH226" s="134">
        <f t="shared" si="549"/>
        <v>0</v>
      </c>
      <c r="AI226" s="134">
        <f t="shared" si="549"/>
        <v>0</v>
      </c>
      <c r="AJ226" s="134">
        <f t="shared" si="549"/>
        <v>0</v>
      </c>
      <c r="AK226" s="134">
        <f t="shared" si="549"/>
        <v>0</v>
      </c>
      <c r="AL226" s="134">
        <f t="shared" si="549"/>
        <v>0</v>
      </c>
      <c r="AM226" s="134">
        <f t="shared" si="549"/>
        <v>0</v>
      </c>
      <c r="AN226" s="134">
        <f t="shared" si="549"/>
        <v>0</v>
      </c>
      <c r="AO226" s="134">
        <f t="shared" si="549"/>
        <v>0</v>
      </c>
      <c r="AP226" s="134">
        <f t="shared" si="549"/>
        <v>0</v>
      </c>
      <c r="AQ226" s="134">
        <f t="shared" si="549"/>
        <v>0</v>
      </c>
      <c r="AR226" s="134">
        <f t="shared" si="549"/>
        <v>0</v>
      </c>
      <c r="AS226" s="134">
        <f t="shared" si="549"/>
        <v>0</v>
      </c>
      <c r="AT226" s="134">
        <f t="shared" si="549"/>
        <v>0</v>
      </c>
    </row>
    <row r="227" spans="3:46" x14ac:dyDescent="0.75">
      <c r="C227" s="44" t="s">
        <v>80</v>
      </c>
      <c r="E227" s="134">
        <f t="shared" si="524"/>
        <v>8.3263180208348234E-2</v>
      </c>
      <c r="F227" s="134">
        <f t="shared" ref="F227:AT227" si="550">F180/F$197</f>
        <v>8.4127626714803991E-2</v>
      </c>
      <c r="G227" s="134">
        <f t="shared" si="550"/>
        <v>8.4904409049804327E-2</v>
      </c>
      <c r="H227" s="134">
        <f t="shared" si="550"/>
        <v>8.6193978849481073E-2</v>
      </c>
      <c r="I227" s="134">
        <f t="shared" si="550"/>
        <v>8.6626511663017214E-2</v>
      </c>
      <c r="J227" s="134">
        <f t="shared" si="550"/>
        <v>8.7162115127529333E-2</v>
      </c>
      <c r="K227" s="134">
        <f t="shared" si="550"/>
        <v>8.9831363173202117E-2</v>
      </c>
      <c r="L227" s="134">
        <f t="shared" si="550"/>
        <v>9.4593916553033119E-2</v>
      </c>
      <c r="M227" s="134">
        <f t="shared" si="550"/>
        <v>9.4837819022782432E-2</v>
      </c>
      <c r="N227" s="134">
        <f t="shared" si="550"/>
        <v>9.59338518425467E-2</v>
      </c>
      <c r="O227" s="134">
        <f t="shared" si="550"/>
        <v>0.10367504207221065</v>
      </c>
      <c r="P227" s="134">
        <f t="shared" si="550"/>
        <v>0.10662635764581403</v>
      </c>
      <c r="Q227" s="134">
        <f t="shared" si="550"/>
        <v>0.11215915738390707</v>
      </c>
      <c r="R227" s="134">
        <f t="shared" si="550"/>
        <v>0.11564536562988174</v>
      </c>
      <c r="S227" s="134">
        <f t="shared" si="550"/>
        <v>0.11841416911238697</v>
      </c>
      <c r="T227" s="134">
        <f t="shared" si="550"/>
        <v>0.13216050553591405</v>
      </c>
      <c r="U227" s="134">
        <f t="shared" si="550"/>
        <v>0.13618853599537789</v>
      </c>
      <c r="V227" s="134">
        <f t="shared" si="550"/>
        <v>0.1372198496881448</v>
      </c>
      <c r="W227" s="134">
        <f t="shared" si="550"/>
        <v>0.14162617774852468</v>
      </c>
      <c r="X227" s="134">
        <f t="shared" si="550"/>
        <v>0.14730199946948952</v>
      </c>
      <c r="Y227" s="134">
        <f t="shared" si="550"/>
        <v>0.16582320009583701</v>
      </c>
      <c r="Z227" s="134">
        <f t="shared" si="550"/>
        <v>0.16766769133982876</v>
      </c>
      <c r="AA227" s="134">
        <f t="shared" si="550"/>
        <v>0.16848580599857535</v>
      </c>
      <c r="AB227" s="134">
        <f t="shared" si="550"/>
        <v>0.17082920406799887</v>
      </c>
      <c r="AC227" s="134">
        <f t="shared" si="550"/>
        <v>0.17500993449111912</v>
      </c>
      <c r="AD227" s="134">
        <f t="shared" si="550"/>
        <v>0.17815749464685732</v>
      </c>
      <c r="AE227" s="134">
        <f t="shared" si="550"/>
        <v>0</v>
      </c>
      <c r="AF227" s="134">
        <f t="shared" si="550"/>
        <v>0</v>
      </c>
      <c r="AG227" s="134">
        <f t="shared" si="550"/>
        <v>0</v>
      </c>
      <c r="AH227" s="134">
        <f t="shared" si="550"/>
        <v>0</v>
      </c>
      <c r="AI227" s="134">
        <f t="shared" si="550"/>
        <v>0</v>
      </c>
      <c r="AJ227" s="134">
        <f t="shared" si="550"/>
        <v>0</v>
      </c>
      <c r="AK227" s="134">
        <f t="shared" si="550"/>
        <v>0</v>
      </c>
      <c r="AL227" s="134">
        <f t="shared" si="550"/>
        <v>0</v>
      </c>
      <c r="AM227" s="134">
        <f t="shared" si="550"/>
        <v>0</v>
      </c>
      <c r="AN227" s="134">
        <f t="shared" si="550"/>
        <v>0</v>
      </c>
      <c r="AO227" s="134">
        <f t="shared" si="550"/>
        <v>0</v>
      </c>
      <c r="AP227" s="134">
        <f t="shared" si="550"/>
        <v>0</v>
      </c>
      <c r="AQ227" s="134">
        <f t="shared" si="550"/>
        <v>0</v>
      </c>
      <c r="AR227" s="134">
        <f t="shared" si="550"/>
        <v>0</v>
      </c>
      <c r="AS227" s="134">
        <f t="shared" si="550"/>
        <v>0</v>
      </c>
      <c r="AT227" s="134">
        <f t="shared" si="550"/>
        <v>0</v>
      </c>
    </row>
    <row r="228" spans="3:46" x14ac:dyDescent="0.75">
      <c r="C228" s="44" t="s">
        <v>81</v>
      </c>
      <c r="E228" s="134">
        <f t="shared" si="524"/>
        <v>5.2845311914572141E-3</v>
      </c>
      <c r="F228" s="134">
        <f t="shared" ref="F228:AT228" si="551">F181/F$197</f>
        <v>5.3393957127892211E-3</v>
      </c>
      <c r="G228" s="134">
        <f t="shared" si="551"/>
        <v>5.3886963816804469E-3</v>
      </c>
      <c r="H228" s="134">
        <f t="shared" si="551"/>
        <v>5.4705425448092213E-3</v>
      </c>
      <c r="I228" s="134">
        <f t="shared" si="551"/>
        <v>5.497994452588157E-3</v>
      </c>
      <c r="J228" s="134">
        <f t="shared" si="551"/>
        <v>5.5319880282284862E-3</v>
      </c>
      <c r="K228" s="134">
        <f t="shared" si="551"/>
        <v>5.7013993396844917E-3</v>
      </c>
      <c r="L228" s="134">
        <f t="shared" si="551"/>
        <v>6.0036681435389665E-3</v>
      </c>
      <c r="M228" s="134">
        <f t="shared" si="551"/>
        <v>6.0191480976536007E-3</v>
      </c>
      <c r="N228" s="134">
        <f t="shared" si="551"/>
        <v>6.0887108936987641E-3</v>
      </c>
      <c r="O228" s="134">
        <f t="shared" si="551"/>
        <v>6.5800272369527461E-3</v>
      </c>
      <c r="P228" s="134">
        <f t="shared" si="551"/>
        <v>6.7673407549509058E-3</v>
      </c>
      <c r="Q228" s="134">
        <f t="shared" si="551"/>
        <v>7.1184954036068483E-3</v>
      </c>
      <c r="R228" s="134">
        <f t="shared" si="551"/>
        <v>7.3397573848291474E-3</v>
      </c>
      <c r="S228" s="134">
        <f t="shared" si="551"/>
        <v>7.5154872612247072E-3</v>
      </c>
      <c r="T228" s="134">
        <f t="shared" si="551"/>
        <v>8.3879370453504142E-3</v>
      </c>
      <c r="U228" s="134">
        <f t="shared" si="551"/>
        <v>8.6435872925534653E-3</v>
      </c>
      <c r="V228" s="134">
        <f t="shared" si="551"/>
        <v>8.7090425077394115E-3</v>
      </c>
      <c r="W228" s="134">
        <f t="shared" si="551"/>
        <v>8.9887024728837178E-3</v>
      </c>
      <c r="X228" s="134">
        <f t="shared" si="551"/>
        <v>9.3489344126983526E-3</v>
      </c>
      <c r="Y228" s="134">
        <f t="shared" si="551"/>
        <v>1.0524434341577562E-2</v>
      </c>
      <c r="Z228" s="134">
        <f t="shared" si="551"/>
        <v>1.0641500150100052E-2</v>
      </c>
      <c r="AA228" s="134">
        <f t="shared" si="551"/>
        <v>1.0693424090808496E-2</v>
      </c>
      <c r="AB228" s="134">
        <f t="shared" si="551"/>
        <v>1.0842154419879299E-2</v>
      </c>
      <c r="AC228" s="134">
        <f t="shared" si="551"/>
        <v>1.1107496198427387E-2</v>
      </c>
      <c r="AD228" s="134">
        <f t="shared" si="551"/>
        <v>1.1307264929075977E-2</v>
      </c>
      <c r="AE228" s="134">
        <f t="shared" si="551"/>
        <v>1.3758432857177771E-2</v>
      </c>
      <c r="AF228" s="134">
        <f t="shared" si="551"/>
        <v>0</v>
      </c>
      <c r="AG228" s="134">
        <f t="shared" si="551"/>
        <v>0</v>
      </c>
      <c r="AH228" s="134">
        <f t="shared" si="551"/>
        <v>0</v>
      </c>
      <c r="AI228" s="134">
        <f t="shared" si="551"/>
        <v>0</v>
      </c>
      <c r="AJ228" s="134">
        <f t="shared" si="551"/>
        <v>0</v>
      </c>
      <c r="AK228" s="134">
        <f t="shared" si="551"/>
        <v>0</v>
      </c>
      <c r="AL228" s="134">
        <f t="shared" si="551"/>
        <v>0</v>
      </c>
      <c r="AM228" s="134">
        <f t="shared" si="551"/>
        <v>0</v>
      </c>
      <c r="AN228" s="134">
        <f t="shared" si="551"/>
        <v>0</v>
      </c>
      <c r="AO228" s="134">
        <f t="shared" si="551"/>
        <v>0</v>
      </c>
      <c r="AP228" s="134">
        <f t="shared" si="551"/>
        <v>0</v>
      </c>
      <c r="AQ228" s="134">
        <f t="shared" si="551"/>
        <v>0</v>
      </c>
      <c r="AR228" s="134">
        <f t="shared" si="551"/>
        <v>0</v>
      </c>
      <c r="AS228" s="134">
        <f t="shared" si="551"/>
        <v>0</v>
      </c>
      <c r="AT228" s="134">
        <f t="shared" si="551"/>
        <v>0</v>
      </c>
    </row>
    <row r="229" spans="3:46" x14ac:dyDescent="0.75">
      <c r="C229" s="44" t="s">
        <v>82</v>
      </c>
      <c r="E229" s="134">
        <f t="shared" si="524"/>
        <v>3.2309660220769844E-2</v>
      </c>
      <c r="F229" s="134">
        <f t="shared" ref="F229:AT229" si="552">F182/F$197</f>
        <v>3.2645102283308511E-2</v>
      </c>
      <c r="G229" s="134">
        <f t="shared" si="552"/>
        <v>3.2946526913577925E-2</v>
      </c>
      <c r="H229" s="134">
        <f t="shared" si="552"/>
        <v>3.3446934920505635E-2</v>
      </c>
      <c r="I229" s="134">
        <f t="shared" si="552"/>
        <v>3.3614776074359198E-2</v>
      </c>
      <c r="J229" s="134">
        <f t="shared" si="552"/>
        <v>3.3822613030720358E-2</v>
      </c>
      <c r="K229" s="134">
        <f t="shared" si="552"/>
        <v>3.4858394959597423E-2</v>
      </c>
      <c r="L229" s="134">
        <f t="shared" si="552"/>
        <v>3.6706468515046255E-2</v>
      </c>
      <c r="M229" s="134">
        <f t="shared" si="552"/>
        <v>3.6801113061469874E-2</v>
      </c>
      <c r="N229" s="134">
        <f t="shared" si="552"/>
        <v>3.7226420477170105E-2</v>
      </c>
      <c r="O229" s="134">
        <f t="shared" si="552"/>
        <v>4.0230331994829234E-2</v>
      </c>
      <c r="P229" s="134">
        <f t="shared" si="552"/>
        <v>4.1375568138209584E-2</v>
      </c>
      <c r="Q229" s="134">
        <f t="shared" si="552"/>
        <v>4.3522530086576611E-2</v>
      </c>
      <c r="R229" s="134">
        <f t="shared" si="552"/>
        <v>4.4875327368693811E-2</v>
      </c>
      <c r="S229" s="134">
        <f t="shared" si="552"/>
        <v>4.5949741047272702E-2</v>
      </c>
      <c r="T229" s="134">
        <f t="shared" si="552"/>
        <v>5.1283905056060133E-2</v>
      </c>
      <c r="U229" s="134">
        <f t="shared" si="552"/>
        <v>5.2846952434007145E-2</v>
      </c>
      <c r="V229" s="134">
        <f t="shared" si="552"/>
        <v>5.324714607195067E-2</v>
      </c>
      <c r="W229" s="134">
        <f t="shared" si="552"/>
        <v>5.4956989031298073E-2</v>
      </c>
      <c r="X229" s="134">
        <f t="shared" si="552"/>
        <v>5.7159449600533589E-2</v>
      </c>
      <c r="Y229" s="134">
        <f t="shared" si="552"/>
        <v>6.4346464288425581E-2</v>
      </c>
      <c r="Z229" s="134">
        <f t="shared" si="552"/>
        <v>6.5062205450658814E-2</v>
      </c>
      <c r="AA229" s="134">
        <f t="shared" si="552"/>
        <v>6.5379668782945558E-2</v>
      </c>
      <c r="AB229" s="134">
        <f t="shared" si="552"/>
        <v>6.6289007042613549E-2</v>
      </c>
      <c r="AC229" s="134">
        <f t="shared" si="552"/>
        <v>6.7911308510172769E-2</v>
      </c>
      <c r="AD229" s="134">
        <f t="shared" si="552"/>
        <v>6.9132695909763564E-2</v>
      </c>
      <c r="AE229" s="134">
        <f t="shared" si="552"/>
        <v>8.4119153559790022E-2</v>
      </c>
      <c r="AF229" s="134">
        <f t="shared" si="552"/>
        <v>8.5292646712799042E-2</v>
      </c>
      <c r="AG229" s="134">
        <f t="shared" si="552"/>
        <v>0</v>
      </c>
      <c r="AH229" s="134">
        <f t="shared" si="552"/>
        <v>0</v>
      </c>
      <c r="AI229" s="134">
        <f t="shared" si="552"/>
        <v>0</v>
      </c>
      <c r="AJ229" s="134">
        <f t="shared" si="552"/>
        <v>0</v>
      </c>
      <c r="AK229" s="134">
        <f t="shared" si="552"/>
        <v>0</v>
      </c>
      <c r="AL229" s="134">
        <f t="shared" si="552"/>
        <v>0</v>
      </c>
      <c r="AM229" s="134">
        <f t="shared" si="552"/>
        <v>0</v>
      </c>
      <c r="AN229" s="134">
        <f t="shared" si="552"/>
        <v>0</v>
      </c>
      <c r="AO229" s="134">
        <f t="shared" si="552"/>
        <v>0</v>
      </c>
      <c r="AP229" s="134">
        <f t="shared" si="552"/>
        <v>0</v>
      </c>
      <c r="AQ229" s="134">
        <f t="shared" si="552"/>
        <v>0</v>
      </c>
      <c r="AR229" s="134">
        <f t="shared" si="552"/>
        <v>0</v>
      </c>
      <c r="AS229" s="134">
        <f t="shared" si="552"/>
        <v>0</v>
      </c>
      <c r="AT229" s="134">
        <f t="shared" si="552"/>
        <v>0</v>
      </c>
    </row>
    <row r="230" spans="3:46" x14ac:dyDescent="0.75">
      <c r="C230" s="44" t="s">
        <v>163</v>
      </c>
      <c r="E230" s="134">
        <f t="shared" si="524"/>
        <v>1.8058954121864961E-2</v>
      </c>
      <c r="F230" s="134">
        <f t="shared" ref="F230:AT230" si="553">F183/F$197</f>
        <v>1.8246443955448399E-2</v>
      </c>
      <c r="G230" s="134">
        <f t="shared" si="553"/>
        <v>1.8414920303761597E-2</v>
      </c>
      <c r="H230" s="134">
        <f t="shared" si="553"/>
        <v>1.8694615143557903E-2</v>
      </c>
      <c r="I230" s="134">
        <f t="shared" si="553"/>
        <v>1.8788427200895907E-2</v>
      </c>
      <c r="J230" s="134">
        <f t="shared" si="553"/>
        <v>1.8904594255396263E-2</v>
      </c>
      <c r="K230" s="134">
        <f t="shared" si="553"/>
        <v>1.9483527559121427E-2</v>
      </c>
      <c r="L230" s="134">
        <f t="shared" si="553"/>
        <v>2.0516477931351838E-2</v>
      </c>
      <c r="M230" s="134">
        <f t="shared" si="553"/>
        <v>2.0569377946705453E-2</v>
      </c>
      <c r="N230" s="134">
        <f t="shared" si="553"/>
        <v>2.0807096544033264E-2</v>
      </c>
      <c r="O230" s="134">
        <f t="shared" si="553"/>
        <v>2.2486083568745947E-2</v>
      </c>
      <c r="P230" s="134">
        <f t="shared" si="553"/>
        <v>2.3126194508653393E-2</v>
      </c>
      <c r="Q230" s="134">
        <f t="shared" si="553"/>
        <v>2.4326203640969362E-2</v>
      </c>
      <c r="R230" s="134">
        <f t="shared" si="553"/>
        <v>2.5082327471644423E-2</v>
      </c>
      <c r="S230" s="134">
        <f t="shared" si="553"/>
        <v>2.5682853357611106E-2</v>
      </c>
      <c r="T230" s="134">
        <f t="shared" si="553"/>
        <v>2.8664296754260361E-2</v>
      </c>
      <c r="U230" s="134">
        <f t="shared" si="553"/>
        <v>2.9537936424122967E-2</v>
      </c>
      <c r="V230" s="134">
        <f t="shared" si="553"/>
        <v>2.9761618087690518E-2</v>
      </c>
      <c r="W230" s="134">
        <f t="shared" si="553"/>
        <v>3.0717306737693687E-2</v>
      </c>
      <c r="X230" s="134">
        <f t="shared" si="553"/>
        <v>3.1948335912970263E-2</v>
      </c>
      <c r="Y230" s="134">
        <f t="shared" si="553"/>
        <v>3.5965399776686703E-2</v>
      </c>
      <c r="Z230" s="134">
        <f t="shared" si="553"/>
        <v>3.636545154831107E-2</v>
      </c>
      <c r="AA230" s="134">
        <f t="shared" si="553"/>
        <v>3.6542892465794168E-2</v>
      </c>
      <c r="AB230" s="134">
        <f t="shared" si="553"/>
        <v>3.7051152156561344E-2</v>
      </c>
      <c r="AC230" s="134">
        <f t="shared" si="553"/>
        <v>3.7957910926981739E-2</v>
      </c>
      <c r="AD230" s="134">
        <f t="shared" si="553"/>
        <v>3.8640585361300155E-2</v>
      </c>
      <c r="AE230" s="134">
        <f t="shared" si="553"/>
        <v>4.7017019817801264E-2</v>
      </c>
      <c r="AF230" s="134">
        <f t="shared" si="553"/>
        <v>4.767292454931836E-2</v>
      </c>
      <c r="AG230" s="134">
        <f t="shared" si="553"/>
        <v>5.2118225985606538E-2</v>
      </c>
      <c r="AH230" s="134">
        <f t="shared" si="553"/>
        <v>0</v>
      </c>
      <c r="AI230" s="134">
        <f t="shared" si="553"/>
        <v>0</v>
      </c>
      <c r="AJ230" s="134">
        <f t="shared" si="553"/>
        <v>0</v>
      </c>
      <c r="AK230" s="134">
        <f t="shared" si="553"/>
        <v>0</v>
      </c>
      <c r="AL230" s="134">
        <f t="shared" si="553"/>
        <v>0</v>
      </c>
      <c r="AM230" s="134">
        <f t="shared" si="553"/>
        <v>0</v>
      </c>
      <c r="AN230" s="134">
        <f t="shared" si="553"/>
        <v>0</v>
      </c>
      <c r="AO230" s="134">
        <f t="shared" si="553"/>
        <v>0</v>
      </c>
      <c r="AP230" s="134">
        <f t="shared" si="553"/>
        <v>0</v>
      </c>
      <c r="AQ230" s="134">
        <f t="shared" si="553"/>
        <v>0</v>
      </c>
      <c r="AR230" s="134">
        <f t="shared" si="553"/>
        <v>0</v>
      </c>
      <c r="AS230" s="134">
        <f t="shared" si="553"/>
        <v>0</v>
      </c>
      <c r="AT230" s="134">
        <f t="shared" si="553"/>
        <v>0</v>
      </c>
    </row>
    <row r="231" spans="3:46" x14ac:dyDescent="0.75">
      <c r="C231" s="44" t="s">
        <v>104</v>
      </c>
      <c r="E231" s="134">
        <f t="shared" si="524"/>
        <v>1.569414760890827E-2</v>
      </c>
      <c r="F231" s="134">
        <f t="shared" ref="F231:AT231" si="554">F184/F$197</f>
        <v>1.5857085789246491E-2</v>
      </c>
      <c r="G231" s="134">
        <f t="shared" si="554"/>
        <v>1.6003500285966202E-2</v>
      </c>
      <c r="H231" s="134">
        <f t="shared" si="554"/>
        <v>1.6246569296031327E-2</v>
      </c>
      <c r="I231" s="134">
        <f t="shared" si="554"/>
        <v>1.6328096734742493E-2</v>
      </c>
      <c r="J231" s="134">
        <f t="shared" si="554"/>
        <v>1.6429051800485383E-2</v>
      </c>
      <c r="K231" s="134">
        <f t="shared" si="554"/>
        <v>1.6932174221809596E-2</v>
      </c>
      <c r="L231" s="134">
        <f t="shared" si="554"/>
        <v>1.7829860516656151E-2</v>
      </c>
      <c r="M231" s="134">
        <f t="shared" si="554"/>
        <v>1.7875833314630534E-2</v>
      </c>
      <c r="N231" s="134">
        <f t="shared" si="554"/>
        <v>1.8082422839730893E-2</v>
      </c>
      <c r="O231" s="134">
        <f t="shared" si="554"/>
        <v>1.9541547771411122E-2</v>
      </c>
      <c r="P231" s="134">
        <f t="shared" si="554"/>
        <v>2.0097836663292259E-2</v>
      </c>
      <c r="Q231" s="134">
        <f t="shared" si="554"/>
        <v>2.1140705498747272E-2</v>
      </c>
      <c r="R231" s="134">
        <f t="shared" si="554"/>
        <v>2.1797815480263855E-2</v>
      </c>
      <c r="S231" s="134">
        <f t="shared" si="554"/>
        <v>2.231970295136167E-2</v>
      </c>
      <c r="T231" s="134">
        <f t="shared" si="554"/>
        <v>2.4910728568840017E-2</v>
      </c>
      <c r="U231" s="134">
        <f t="shared" si="554"/>
        <v>2.5669965778442369E-2</v>
      </c>
      <c r="V231" s="134">
        <f t="shared" si="554"/>
        <v>2.5864356495742272E-2</v>
      </c>
      <c r="W231" s="134">
        <f t="shared" si="554"/>
        <v>2.6694898433004752E-2</v>
      </c>
      <c r="X231" s="134">
        <f t="shared" si="554"/>
        <v>2.7764725260034095E-2</v>
      </c>
      <c r="Y231" s="134">
        <f t="shared" si="554"/>
        <v>3.1255757620277262E-2</v>
      </c>
      <c r="Z231" s="134">
        <f t="shared" si="554"/>
        <v>3.1603422912115861E-2</v>
      </c>
      <c r="AA231" s="134">
        <f t="shared" si="554"/>
        <v>3.17576280743887E-2</v>
      </c>
      <c r="AB231" s="134">
        <f t="shared" si="554"/>
        <v>3.2199331539424933E-2</v>
      </c>
      <c r="AC231" s="134">
        <f t="shared" si="554"/>
        <v>3.2987350928179004E-2</v>
      </c>
      <c r="AD231" s="134">
        <f t="shared" si="554"/>
        <v>3.3580629656765462E-2</v>
      </c>
      <c r="AE231" s="134">
        <f t="shared" si="554"/>
        <v>4.0860176296595885E-2</v>
      </c>
      <c r="AF231" s="134">
        <f t="shared" si="554"/>
        <v>4.1430190794907687E-2</v>
      </c>
      <c r="AG231" s="134">
        <f t="shared" si="554"/>
        <v>4.5293383338418834E-2</v>
      </c>
      <c r="AH231" s="134">
        <f t="shared" si="554"/>
        <v>4.7783789687817178E-2</v>
      </c>
      <c r="AI231" s="134">
        <f t="shared" si="554"/>
        <v>0</v>
      </c>
      <c r="AJ231" s="134">
        <f t="shared" si="554"/>
        <v>0</v>
      </c>
      <c r="AK231" s="134">
        <f t="shared" si="554"/>
        <v>0</v>
      </c>
      <c r="AL231" s="134">
        <f t="shared" si="554"/>
        <v>0</v>
      </c>
      <c r="AM231" s="134">
        <f t="shared" si="554"/>
        <v>0</v>
      </c>
      <c r="AN231" s="134">
        <f t="shared" si="554"/>
        <v>0</v>
      </c>
      <c r="AO231" s="134">
        <f t="shared" si="554"/>
        <v>0</v>
      </c>
      <c r="AP231" s="134">
        <f t="shared" si="554"/>
        <v>0</v>
      </c>
      <c r="AQ231" s="134">
        <f t="shared" si="554"/>
        <v>0</v>
      </c>
      <c r="AR231" s="134">
        <f t="shared" si="554"/>
        <v>0</v>
      </c>
      <c r="AS231" s="134">
        <f t="shared" si="554"/>
        <v>0</v>
      </c>
      <c r="AT231" s="134">
        <f t="shared" si="554"/>
        <v>0</v>
      </c>
    </row>
    <row r="232" spans="3:46" x14ac:dyDescent="0.75">
      <c r="C232" s="44" t="s">
        <v>83</v>
      </c>
      <c r="E232" s="134">
        <f t="shared" si="524"/>
        <v>9.1355235372562044E-3</v>
      </c>
      <c r="F232" s="134">
        <f t="shared" ref="F232:AT232" si="555">F185/F$197</f>
        <v>9.2303694389700795E-3</v>
      </c>
      <c r="G232" s="134">
        <f t="shared" si="555"/>
        <v>9.3155969463384423E-3</v>
      </c>
      <c r="H232" s="134">
        <f t="shared" si="555"/>
        <v>9.4570868008984361E-3</v>
      </c>
      <c r="I232" s="134">
        <f t="shared" si="555"/>
        <v>9.5045437162937837E-3</v>
      </c>
      <c r="J232" s="134">
        <f t="shared" si="555"/>
        <v>9.5633094041337463E-3</v>
      </c>
      <c r="K232" s="134">
        <f t="shared" si="555"/>
        <v>9.8561756901319585E-3</v>
      </c>
      <c r="L232" s="134">
        <f t="shared" si="555"/>
        <v>1.0378716606657306E-2</v>
      </c>
      <c r="M232" s="134">
        <f t="shared" si="555"/>
        <v>1.0405477255813563E-2</v>
      </c>
      <c r="N232" s="134">
        <f t="shared" si="555"/>
        <v>1.0525732494653908E-2</v>
      </c>
      <c r="O232" s="134">
        <f t="shared" si="555"/>
        <v>1.1375085418389367E-2</v>
      </c>
      <c r="P232" s="134">
        <f t="shared" si="555"/>
        <v>1.169889977211761E-2</v>
      </c>
      <c r="Q232" s="134">
        <f t="shared" si="555"/>
        <v>1.2305951077482067E-2</v>
      </c>
      <c r="R232" s="134">
        <f t="shared" si="555"/>
        <v>1.2688453131897771E-2</v>
      </c>
      <c r="S232" s="134">
        <f t="shared" si="555"/>
        <v>1.299224250579833E-2</v>
      </c>
      <c r="T232" s="134">
        <f t="shared" si="555"/>
        <v>1.4500471949280277E-2</v>
      </c>
      <c r="U232" s="134">
        <f t="shared" si="555"/>
        <v>1.4942422004264213E-2</v>
      </c>
      <c r="V232" s="134">
        <f t="shared" si="555"/>
        <v>1.5055576348008843E-2</v>
      </c>
      <c r="W232" s="134">
        <f t="shared" si="555"/>
        <v>1.5539032704200689E-2</v>
      </c>
      <c r="X232" s="134">
        <f t="shared" si="555"/>
        <v>1.6161776188119949E-2</v>
      </c>
      <c r="Y232" s="134">
        <f t="shared" si="555"/>
        <v>1.8193897274977951E-2</v>
      </c>
      <c r="Z232" s="134">
        <f t="shared" si="555"/>
        <v>1.8396272359998543E-2</v>
      </c>
      <c r="AA232" s="134">
        <f t="shared" si="555"/>
        <v>1.8486034794035437E-2</v>
      </c>
      <c r="AB232" s="134">
        <f t="shared" si="555"/>
        <v>1.8743149261280265E-2</v>
      </c>
      <c r="AC232" s="134">
        <f t="shared" si="555"/>
        <v>1.9201853349783349E-2</v>
      </c>
      <c r="AD232" s="134">
        <f t="shared" si="555"/>
        <v>1.9547199393685634E-2</v>
      </c>
      <c r="AE232" s="134">
        <f t="shared" si="555"/>
        <v>2.3784605038511937E-2</v>
      </c>
      <c r="AF232" s="134">
        <f t="shared" si="555"/>
        <v>2.4116409032947986E-2</v>
      </c>
      <c r="AG232" s="134">
        <f t="shared" si="555"/>
        <v>2.6365163619031164E-2</v>
      </c>
      <c r="AH232" s="134">
        <f t="shared" si="555"/>
        <v>2.7814822841641444E-2</v>
      </c>
      <c r="AI232" s="134">
        <f t="shared" si="555"/>
        <v>2.9210616812039347E-2</v>
      </c>
      <c r="AJ232" s="134">
        <f t="shared" si="555"/>
        <v>0</v>
      </c>
      <c r="AK232" s="134">
        <f t="shared" si="555"/>
        <v>0</v>
      </c>
      <c r="AL232" s="134">
        <f t="shared" si="555"/>
        <v>0</v>
      </c>
      <c r="AM232" s="134">
        <f t="shared" si="555"/>
        <v>0</v>
      </c>
      <c r="AN232" s="134">
        <f t="shared" si="555"/>
        <v>0</v>
      </c>
      <c r="AO232" s="134">
        <f t="shared" si="555"/>
        <v>0</v>
      </c>
      <c r="AP232" s="134">
        <f t="shared" si="555"/>
        <v>0</v>
      </c>
      <c r="AQ232" s="134">
        <f t="shared" si="555"/>
        <v>0</v>
      </c>
      <c r="AR232" s="134">
        <f t="shared" si="555"/>
        <v>0</v>
      </c>
      <c r="AS232" s="134">
        <f t="shared" si="555"/>
        <v>0</v>
      </c>
      <c r="AT232" s="134">
        <f t="shared" si="555"/>
        <v>0</v>
      </c>
    </row>
    <row r="233" spans="3:46" x14ac:dyDescent="0.75">
      <c r="C233" s="44" t="s">
        <v>84</v>
      </c>
      <c r="E233" s="134">
        <f t="shared" si="524"/>
        <v>4.0875061735335836E-3</v>
      </c>
      <c r="F233" s="134">
        <f t="shared" ref="F233:AT233" si="556">F186/F$197</f>
        <v>4.129943063681015E-3</v>
      </c>
      <c r="G233" s="134">
        <f t="shared" si="556"/>
        <v>4.1680763968285203E-3</v>
      </c>
      <c r="H233" s="134">
        <f t="shared" si="556"/>
        <v>4.2313831850654257E-3</v>
      </c>
      <c r="I233" s="134">
        <f t="shared" si="556"/>
        <v>4.2526168268883884E-3</v>
      </c>
      <c r="J233" s="134">
        <f t="shared" si="556"/>
        <v>4.2789103513764153E-3</v>
      </c>
      <c r="K233" s="134">
        <f t="shared" si="556"/>
        <v>4.4099474777278052E-3</v>
      </c>
      <c r="L233" s="134">
        <f t="shared" si="556"/>
        <v>4.6437478957893135E-3</v>
      </c>
      <c r="M233" s="134">
        <f t="shared" si="556"/>
        <v>4.6557214097524575E-3</v>
      </c>
      <c r="N233" s="134">
        <f t="shared" si="556"/>
        <v>4.7095271964876194E-3</v>
      </c>
      <c r="O233" s="134">
        <f t="shared" si="556"/>
        <v>5.0895530707704842E-3</v>
      </c>
      <c r="P233" s="134">
        <f t="shared" si="556"/>
        <v>5.2344372872628548E-3</v>
      </c>
      <c r="Q233" s="134">
        <f t="shared" si="556"/>
        <v>5.5060501782164574E-3</v>
      </c>
      <c r="R233" s="134">
        <f t="shared" si="556"/>
        <v>5.6771930254147967E-3</v>
      </c>
      <c r="S233" s="134">
        <f t="shared" si="556"/>
        <v>5.8131174676439032E-3</v>
      </c>
      <c r="T233" s="134">
        <f t="shared" si="556"/>
        <v>6.4879443821820888E-3</v>
      </c>
      <c r="U233" s="134">
        <f t="shared" si="556"/>
        <v>6.6856860409686093E-3</v>
      </c>
      <c r="V233" s="134">
        <f t="shared" si="556"/>
        <v>6.7363146750837842E-3</v>
      </c>
      <c r="W233" s="134">
        <f t="shared" si="556"/>
        <v>6.9526274931187024E-3</v>
      </c>
      <c r="X233" s="134">
        <f t="shared" si="556"/>
        <v>7.2312615335945376E-3</v>
      </c>
      <c r="Y233" s="134">
        <f t="shared" si="556"/>
        <v>8.140493221743041E-3</v>
      </c>
      <c r="Z233" s="134">
        <f t="shared" si="556"/>
        <v>8.2310418811622366E-3</v>
      </c>
      <c r="AA233" s="134">
        <f t="shared" si="556"/>
        <v>8.2712042759917077E-3</v>
      </c>
      <c r="AB233" s="134">
        <f t="shared" si="556"/>
        <v>8.38624497047211E-3</v>
      </c>
      <c r="AC233" s="134">
        <f t="shared" si="556"/>
        <v>8.5914828844170579E-3</v>
      </c>
      <c r="AD233" s="134">
        <f t="shared" si="556"/>
        <v>8.7460010223977917E-3</v>
      </c>
      <c r="AE233" s="134">
        <f t="shared" si="556"/>
        <v>1.0641942909292174E-2</v>
      </c>
      <c r="AF233" s="134">
        <f t="shared" si="556"/>
        <v>1.0790401929744528E-2</v>
      </c>
      <c r="AG233" s="134">
        <f t="shared" si="556"/>
        <v>1.1796561917827447E-2</v>
      </c>
      <c r="AH233" s="134">
        <f t="shared" si="556"/>
        <v>1.2445182765639206E-2</v>
      </c>
      <c r="AI233" s="134">
        <f t="shared" si="556"/>
        <v>1.3069702690273534E-2</v>
      </c>
      <c r="AJ233" s="134">
        <f t="shared" si="556"/>
        <v>1.3462964178032243E-2</v>
      </c>
      <c r="AK233" s="134">
        <f t="shared" si="556"/>
        <v>0</v>
      </c>
      <c r="AL233" s="134">
        <f t="shared" si="556"/>
        <v>0</v>
      </c>
      <c r="AM233" s="134">
        <f t="shared" si="556"/>
        <v>0</v>
      </c>
      <c r="AN233" s="134">
        <f t="shared" si="556"/>
        <v>0</v>
      </c>
      <c r="AO233" s="134">
        <f t="shared" si="556"/>
        <v>0</v>
      </c>
      <c r="AP233" s="134">
        <f t="shared" si="556"/>
        <v>0</v>
      </c>
      <c r="AQ233" s="134">
        <f t="shared" si="556"/>
        <v>0</v>
      </c>
      <c r="AR233" s="134">
        <f t="shared" si="556"/>
        <v>0</v>
      </c>
      <c r="AS233" s="134">
        <f t="shared" si="556"/>
        <v>0</v>
      </c>
      <c r="AT233" s="134">
        <f t="shared" si="556"/>
        <v>0</v>
      </c>
    </row>
    <row r="234" spans="3:46" x14ac:dyDescent="0.75">
      <c r="C234" s="44" t="s">
        <v>85</v>
      </c>
      <c r="E234" s="134">
        <f t="shared" si="524"/>
        <v>1.0974049183539317E-2</v>
      </c>
      <c r="F234" s="134">
        <f t="shared" ref="F234:AT234" si="557">F187/F$197</f>
        <v>1.1087982838903505E-2</v>
      </c>
      <c r="G234" s="134">
        <f t="shared" si="557"/>
        <v>1.1190362396444636E-2</v>
      </c>
      <c r="H234" s="134">
        <f t="shared" si="557"/>
        <v>1.1360327107999585E-2</v>
      </c>
      <c r="I234" s="134">
        <f t="shared" si="557"/>
        <v>1.1417334735589148E-2</v>
      </c>
      <c r="J234" s="134">
        <f t="shared" si="557"/>
        <v>1.1487927027977241E-2</v>
      </c>
      <c r="K234" s="134">
        <f t="shared" si="557"/>
        <v>1.1839732703222665E-2</v>
      </c>
      <c r="L234" s="134">
        <f t="shared" si="557"/>
        <v>1.2467435066965153E-2</v>
      </c>
      <c r="M234" s="134">
        <f t="shared" si="557"/>
        <v>1.2499581301258849E-2</v>
      </c>
      <c r="N234" s="134">
        <f t="shared" si="557"/>
        <v>1.2644037927113985E-2</v>
      </c>
      <c r="O234" s="134">
        <f t="shared" si="557"/>
        <v>1.3664323269409242E-2</v>
      </c>
      <c r="P234" s="134">
        <f t="shared" si="557"/>
        <v>1.4053305316213431E-2</v>
      </c>
      <c r="Q234" s="134">
        <f t="shared" si="557"/>
        <v>1.4782525798743338E-2</v>
      </c>
      <c r="R234" s="134">
        <f t="shared" si="557"/>
        <v>1.5242006455855574E-2</v>
      </c>
      <c r="S234" s="134">
        <f t="shared" si="557"/>
        <v>1.5606933492278343E-2</v>
      </c>
      <c r="T234" s="134">
        <f t="shared" si="557"/>
        <v>1.7418694364584531E-2</v>
      </c>
      <c r="U234" s="134">
        <f t="shared" si="557"/>
        <v>1.7949586942364291E-2</v>
      </c>
      <c r="V234" s="134">
        <f t="shared" si="557"/>
        <v>1.8085513616793027E-2</v>
      </c>
      <c r="W234" s="134">
        <f t="shared" si="557"/>
        <v>1.8666265645870223E-2</v>
      </c>
      <c r="X234" s="134">
        <f t="shared" si="557"/>
        <v>1.941433636052476E-2</v>
      </c>
      <c r="Y234" s="134">
        <f t="shared" si="557"/>
        <v>2.1855422157429714E-2</v>
      </c>
      <c r="Z234" s="134">
        <f t="shared" si="557"/>
        <v>2.2098525262301796E-2</v>
      </c>
      <c r="AA234" s="134">
        <f t="shared" si="557"/>
        <v>2.2206352401265186E-2</v>
      </c>
      <c r="AB234" s="134">
        <f t="shared" si="557"/>
        <v>2.2515211198228201E-2</v>
      </c>
      <c r="AC234" s="134">
        <f t="shared" si="557"/>
        <v>2.3066229561586857E-2</v>
      </c>
      <c r="AD234" s="134">
        <f t="shared" si="557"/>
        <v>2.3481076554829092E-2</v>
      </c>
      <c r="AE234" s="134">
        <f t="shared" si="557"/>
        <v>2.8571260797394943E-2</v>
      </c>
      <c r="AF234" s="134">
        <f t="shared" si="557"/>
        <v>2.8969840401441328E-2</v>
      </c>
      <c r="AG234" s="134">
        <f t="shared" si="557"/>
        <v>3.1671157225676476E-2</v>
      </c>
      <c r="AH234" s="134">
        <f t="shared" si="557"/>
        <v>3.3412560610323064E-2</v>
      </c>
      <c r="AI234" s="134">
        <f t="shared" si="557"/>
        <v>3.5089258351702284E-2</v>
      </c>
      <c r="AJ234" s="134">
        <f t="shared" si="557"/>
        <v>3.6145078386079159E-2</v>
      </c>
      <c r="AK234" s="134">
        <f t="shared" si="557"/>
        <v>3.6638339032009706E-2</v>
      </c>
      <c r="AL234" s="134">
        <f t="shared" si="557"/>
        <v>0</v>
      </c>
      <c r="AM234" s="134">
        <f t="shared" si="557"/>
        <v>0</v>
      </c>
      <c r="AN234" s="134">
        <f t="shared" si="557"/>
        <v>0</v>
      </c>
      <c r="AO234" s="134">
        <f t="shared" si="557"/>
        <v>0</v>
      </c>
      <c r="AP234" s="134">
        <f t="shared" si="557"/>
        <v>0</v>
      </c>
      <c r="AQ234" s="134">
        <f t="shared" si="557"/>
        <v>0</v>
      </c>
      <c r="AR234" s="134">
        <f t="shared" si="557"/>
        <v>0</v>
      </c>
      <c r="AS234" s="134">
        <f t="shared" si="557"/>
        <v>0</v>
      </c>
      <c r="AT234" s="134">
        <f t="shared" si="557"/>
        <v>0</v>
      </c>
    </row>
    <row r="235" spans="3:46" x14ac:dyDescent="0.75">
      <c r="C235" s="44" t="s">
        <v>105</v>
      </c>
      <c r="E235" s="134">
        <f t="shared" si="524"/>
        <v>1.6503330002357069E-2</v>
      </c>
      <c r="F235" s="134">
        <f t="shared" ref="F235:AT235" si="558">F188/F$197</f>
        <v>1.6674669193698619E-2</v>
      </c>
      <c r="G235" s="134">
        <f t="shared" si="558"/>
        <v>1.6828632748566857E-2</v>
      </c>
      <c r="H235" s="134">
        <f t="shared" si="558"/>
        <v>1.7084234275098569E-2</v>
      </c>
      <c r="I235" s="134">
        <f t="shared" si="558"/>
        <v>1.7169965227733012E-2</v>
      </c>
      <c r="J235" s="134">
        <f t="shared" si="558"/>
        <v>1.7276125486122503E-2</v>
      </c>
      <c r="K235" s="134">
        <f t="shared" si="558"/>
        <v>1.7805188647602225E-2</v>
      </c>
      <c r="L235" s="134">
        <f t="shared" si="558"/>
        <v>1.8749159198384911E-2</v>
      </c>
      <c r="M235" s="134">
        <f t="shared" si="558"/>
        <v>1.8797502330806598E-2</v>
      </c>
      <c r="N235" s="134">
        <f t="shared" si="558"/>
        <v>1.9014743508392194E-2</v>
      </c>
      <c r="O235" s="134">
        <f t="shared" si="558"/>
        <v>2.0549100191039744E-2</v>
      </c>
      <c r="P235" s="134">
        <f t="shared" si="558"/>
        <v>2.1134071059680539E-2</v>
      </c>
      <c r="Q235" s="134">
        <f t="shared" si="558"/>
        <v>2.2230709690179897E-2</v>
      </c>
      <c r="R235" s="134">
        <f t="shared" si="558"/>
        <v>2.2921699933361718E-2</v>
      </c>
      <c r="S235" s="134">
        <f t="shared" si="558"/>
        <v>2.3470495661186652E-2</v>
      </c>
      <c r="T235" s="134">
        <f t="shared" si="558"/>
        <v>2.6195113262306606E-2</v>
      </c>
      <c r="U235" s="134">
        <f t="shared" si="558"/>
        <v>2.6993496362324357E-2</v>
      </c>
      <c r="V235" s="134">
        <f t="shared" si="558"/>
        <v>2.7197909767686632E-2</v>
      </c>
      <c r="W235" s="134">
        <f t="shared" si="558"/>
        <v>2.8071274031423992E-2</v>
      </c>
      <c r="X235" s="134">
        <f t="shared" si="558"/>
        <v>2.9196260594046744E-2</v>
      </c>
      <c r="Y235" s="134">
        <f t="shared" si="558"/>
        <v>3.2867288835000577E-2</v>
      </c>
      <c r="Z235" s="134">
        <f t="shared" si="558"/>
        <v>3.3232879575227935E-2</v>
      </c>
      <c r="AA235" s="134">
        <f t="shared" si="558"/>
        <v>3.3395035478464827E-2</v>
      </c>
      <c r="AB235" s="134">
        <f t="shared" si="558"/>
        <v>3.3859512953019734E-2</v>
      </c>
      <c r="AC235" s="134">
        <f t="shared" si="558"/>
        <v>3.4688162226936485E-2</v>
      </c>
      <c r="AD235" s="134">
        <f t="shared" si="558"/>
        <v>3.531203010974418E-2</v>
      </c>
      <c r="AE235" s="134">
        <f t="shared" si="558"/>
        <v>4.2966906529823164E-2</v>
      </c>
      <c r="AF235" s="134">
        <f t="shared" si="558"/>
        <v>4.3566310690290468E-2</v>
      </c>
      <c r="AG235" s="134">
        <f t="shared" si="558"/>
        <v>4.7628687507239795E-2</v>
      </c>
      <c r="AH235" s="134">
        <f t="shared" si="558"/>
        <v>5.024749796119253E-2</v>
      </c>
      <c r="AI235" s="134">
        <f t="shared" si="558"/>
        <v>5.2769000797328325E-2</v>
      </c>
      <c r="AJ235" s="134">
        <f t="shared" si="558"/>
        <v>5.4356796346537069E-2</v>
      </c>
      <c r="AK235" s="134">
        <f t="shared" si="558"/>
        <v>5.5098586644796166E-2</v>
      </c>
      <c r="AL235" s="134">
        <f t="shared" si="558"/>
        <v>5.7194082842608504E-2</v>
      </c>
      <c r="AM235" s="134">
        <f t="shared" si="558"/>
        <v>0</v>
      </c>
      <c r="AN235" s="134">
        <f t="shared" si="558"/>
        <v>0</v>
      </c>
      <c r="AO235" s="134">
        <f t="shared" si="558"/>
        <v>0</v>
      </c>
      <c r="AP235" s="134">
        <f t="shared" si="558"/>
        <v>0</v>
      </c>
      <c r="AQ235" s="134">
        <f t="shared" si="558"/>
        <v>0</v>
      </c>
      <c r="AR235" s="134">
        <f t="shared" si="558"/>
        <v>0</v>
      </c>
      <c r="AS235" s="134">
        <f t="shared" si="558"/>
        <v>0</v>
      </c>
      <c r="AT235" s="134">
        <f t="shared" si="558"/>
        <v>0</v>
      </c>
    </row>
    <row r="236" spans="3:46" x14ac:dyDescent="0.75">
      <c r="C236" s="44" t="s">
        <v>86</v>
      </c>
      <c r="E236" s="134">
        <f t="shared" si="524"/>
        <v>2.4822626682299849E-2</v>
      </c>
      <c r="F236" s="134">
        <f t="shared" ref="F236:AT236" si="559">F189/F$197</f>
        <v>2.5080337628036922E-2</v>
      </c>
      <c r="G236" s="134">
        <f t="shared" si="559"/>
        <v>2.5311913912618774E-2</v>
      </c>
      <c r="H236" s="134">
        <f t="shared" si="559"/>
        <v>2.5696363673461977E-2</v>
      </c>
      <c r="I236" s="134">
        <f t="shared" si="559"/>
        <v>2.5825311433220689E-2</v>
      </c>
      <c r="J236" s="134">
        <f t="shared" si="559"/>
        <v>2.5984986872184979E-2</v>
      </c>
      <c r="K236" s="134">
        <f t="shared" si="559"/>
        <v>2.6780749748337416E-2</v>
      </c>
      <c r="L236" s="134">
        <f t="shared" si="559"/>
        <v>2.8200574024881419E-2</v>
      </c>
      <c r="M236" s="134">
        <f t="shared" si="559"/>
        <v>2.8273286836694861E-2</v>
      </c>
      <c r="N236" s="134">
        <f t="shared" si="559"/>
        <v>2.8600038871009169E-2</v>
      </c>
      <c r="O236" s="134">
        <f t="shared" si="559"/>
        <v>3.0907861784652203E-2</v>
      </c>
      <c r="P236" s="134">
        <f t="shared" si="559"/>
        <v>3.1787715334827667E-2</v>
      </c>
      <c r="Q236" s="134">
        <f t="shared" si="559"/>
        <v>3.3437167374287959E-2</v>
      </c>
      <c r="R236" s="134">
        <f t="shared" si="559"/>
        <v>3.4476484460304185E-2</v>
      </c>
      <c r="S236" s="134">
        <f t="shared" si="559"/>
        <v>3.5301927051265759E-2</v>
      </c>
      <c r="T236" s="134">
        <f t="shared" si="559"/>
        <v>3.9400019106321592E-2</v>
      </c>
      <c r="U236" s="134">
        <f t="shared" si="559"/>
        <v>4.0600865580237303E-2</v>
      </c>
      <c r="V236" s="134">
        <f t="shared" si="559"/>
        <v>4.0908323387203578E-2</v>
      </c>
      <c r="W236" s="134">
        <f t="shared" si="559"/>
        <v>4.22219488841983E-2</v>
      </c>
      <c r="X236" s="134">
        <f t="shared" si="559"/>
        <v>4.3914038993442914E-2</v>
      </c>
      <c r="Y236" s="134">
        <f t="shared" si="559"/>
        <v>4.9435625458257124E-2</v>
      </c>
      <c r="Z236" s="134">
        <f t="shared" si="559"/>
        <v>4.9985509782322218E-2</v>
      </c>
      <c r="AA236" s="134">
        <f t="shared" si="559"/>
        <v>5.0229408162213163E-2</v>
      </c>
      <c r="AB236" s="134">
        <f t="shared" si="559"/>
        <v>5.0928027831792996E-2</v>
      </c>
      <c r="AC236" s="134">
        <f t="shared" si="559"/>
        <v>5.2174397599231238E-2</v>
      </c>
      <c r="AD236" s="134">
        <f t="shared" si="559"/>
        <v>5.3112756073054435E-2</v>
      </c>
      <c r="AE236" s="134">
        <f t="shared" si="559"/>
        <v>6.4626440865615836E-2</v>
      </c>
      <c r="AF236" s="134">
        <f t="shared" si="559"/>
        <v>6.5528003502063878E-2</v>
      </c>
      <c r="AG236" s="134">
        <f t="shared" si="559"/>
        <v>7.1638216601817711E-2</v>
      </c>
      <c r="AH236" s="134">
        <f t="shared" si="559"/>
        <v>7.5577164331814536E-2</v>
      </c>
      <c r="AI236" s="134">
        <f t="shared" si="559"/>
        <v>7.9369751862380766E-2</v>
      </c>
      <c r="AJ236" s="134">
        <f t="shared" si="559"/>
        <v>8.1757952071683793E-2</v>
      </c>
      <c r="AK236" s="134">
        <f t="shared" si="559"/>
        <v>8.2873677422119596E-2</v>
      </c>
      <c r="AL236" s="134">
        <f t="shared" si="559"/>
        <v>8.60255091933467E-2</v>
      </c>
      <c r="AM236" s="134">
        <f t="shared" si="559"/>
        <v>9.124413373721503E-2</v>
      </c>
      <c r="AN236" s="134">
        <f t="shared" si="559"/>
        <v>0</v>
      </c>
      <c r="AO236" s="134">
        <f t="shared" si="559"/>
        <v>0</v>
      </c>
      <c r="AP236" s="134">
        <f t="shared" si="559"/>
        <v>0</v>
      </c>
      <c r="AQ236" s="134">
        <f t="shared" si="559"/>
        <v>0</v>
      </c>
      <c r="AR236" s="134">
        <f t="shared" si="559"/>
        <v>0</v>
      </c>
      <c r="AS236" s="134">
        <f t="shared" si="559"/>
        <v>0</v>
      </c>
      <c r="AT236" s="134">
        <f t="shared" si="559"/>
        <v>0</v>
      </c>
    </row>
    <row r="237" spans="3:46" x14ac:dyDescent="0.75">
      <c r="C237" s="44" t="s">
        <v>87</v>
      </c>
      <c r="E237" s="134">
        <f t="shared" si="524"/>
        <v>1.3235064715345723E-2</v>
      </c>
      <c r="F237" s="134">
        <f t="shared" ref="F237:AT237" si="560">F190/F$197</f>
        <v>1.3372472455805166E-2</v>
      </c>
      <c r="G237" s="134">
        <f t="shared" si="560"/>
        <v>1.3495945573787707E-2</v>
      </c>
      <c r="H237" s="134">
        <f t="shared" si="560"/>
        <v>1.3700928613241273E-2</v>
      </c>
      <c r="I237" s="134">
        <f t="shared" si="560"/>
        <v>1.3769681689503035E-2</v>
      </c>
      <c r="J237" s="134">
        <f t="shared" si="560"/>
        <v>1.3854818318885232E-2</v>
      </c>
      <c r="K237" s="134">
        <f t="shared" si="560"/>
        <v>1.4279107548979368E-2</v>
      </c>
      <c r="L237" s="134">
        <f t="shared" si="560"/>
        <v>1.5036137271296317E-2</v>
      </c>
      <c r="M237" s="134">
        <f t="shared" si="560"/>
        <v>1.5074906688501945E-2</v>
      </c>
      <c r="N237" s="134">
        <f t="shared" si="560"/>
        <v>1.5249126136563195E-2</v>
      </c>
      <c r="O237" s="134">
        <f t="shared" si="560"/>
        <v>1.6479623859650787E-2</v>
      </c>
      <c r="P237" s="134">
        <f t="shared" si="560"/>
        <v>1.6948749018145901E-2</v>
      </c>
      <c r="Q237" s="134">
        <f t="shared" si="560"/>
        <v>1.7828212934939306E-2</v>
      </c>
      <c r="R237" s="134">
        <f t="shared" si="560"/>
        <v>1.8382361739142924E-2</v>
      </c>
      <c r="S237" s="134">
        <f t="shared" si="560"/>
        <v>1.8822475762932722E-2</v>
      </c>
      <c r="T237" s="134">
        <f t="shared" si="560"/>
        <v>2.1007519040273859E-2</v>
      </c>
      <c r="U237" s="134">
        <f t="shared" si="560"/>
        <v>2.1647792972556864E-2</v>
      </c>
      <c r="V237" s="134">
        <f t="shared" si="560"/>
        <v>2.1811725018287487E-2</v>
      </c>
      <c r="W237" s="134">
        <f t="shared" si="560"/>
        <v>2.2512131090818507E-2</v>
      </c>
      <c r="X237" s="134">
        <f t="shared" si="560"/>
        <v>2.3414329008334539E-2</v>
      </c>
      <c r="Y237" s="134">
        <f t="shared" si="560"/>
        <v>2.635835886981986E-2</v>
      </c>
      <c r="Z237" s="134">
        <f t="shared" si="560"/>
        <v>2.6651549220224849E-2</v>
      </c>
      <c r="AA237" s="134">
        <f t="shared" si="560"/>
        <v>2.678159230080368E-2</v>
      </c>
      <c r="AB237" s="134">
        <f t="shared" si="560"/>
        <v>2.715408618135242E-2</v>
      </c>
      <c r="AC237" s="134">
        <f t="shared" si="560"/>
        <v>2.7818632473830731E-2</v>
      </c>
      <c r="AD237" s="134">
        <f t="shared" si="560"/>
        <v>2.83189516095207E-2</v>
      </c>
      <c r="AE237" s="134">
        <f t="shared" si="560"/>
        <v>3.4457881437213018E-2</v>
      </c>
      <c r="AF237" s="134">
        <f t="shared" si="560"/>
        <v>3.4938581565811262E-2</v>
      </c>
      <c r="AG237" s="134">
        <f t="shared" si="560"/>
        <v>3.8196458616246869E-2</v>
      </c>
      <c r="AH237" s="134">
        <f t="shared" si="560"/>
        <v>4.029664844644102E-2</v>
      </c>
      <c r="AI237" s="134">
        <f t="shared" si="560"/>
        <v>4.2318801139953094E-2</v>
      </c>
      <c r="AJ237" s="134">
        <f t="shared" si="560"/>
        <v>4.3592154871928052E-2</v>
      </c>
      <c r="AK237" s="134">
        <f t="shared" si="560"/>
        <v>4.4187043455097177E-2</v>
      </c>
      <c r="AL237" s="134">
        <f t="shared" si="560"/>
        <v>4.5867554466198945E-2</v>
      </c>
      <c r="AM237" s="134">
        <f t="shared" si="560"/>
        <v>4.8650049423206838E-2</v>
      </c>
      <c r="AN237" s="134">
        <f t="shared" si="560"/>
        <v>5.3534784455673279E-2</v>
      </c>
      <c r="AO237" s="134">
        <f t="shared" si="560"/>
        <v>0</v>
      </c>
      <c r="AP237" s="134">
        <f t="shared" si="560"/>
        <v>0</v>
      </c>
      <c r="AQ237" s="134">
        <f t="shared" si="560"/>
        <v>0</v>
      </c>
      <c r="AR237" s="134">
        <f t="shared" si="560"/>
        <v>0</v>
      </c>
      <c r="AS237" s="134">
        <f t="shared" si="560"/>
        <v>0</v>
      </c>
      <c r="AT237" s="134">
        <f t="shared" si="560"/>
        <v>0</v>
      </c>
    </row>
    <row r="238" spans="3:46" x14ac:dyDescent="0.75">
      <c r="C238" s="44" t="s">
        <v>106</v>
      </c>
      <c r="E238" s="134">
        <f t="shared" si="524"/>
        <v>0.12563185728815182</v>
      </c>
      <c r="F238" s="134">
        <f t="shared" ref="F238:AT238" si="561">F191/F$197</f>
        <v>0.12693617955713721</v>
      </c>
      <c r="G238" s="134">
        <f t="shared" si="561"/>
        <v>0.12810822952220613</v>
      </c>
      <c r="H238" s="134">
        <f t="shared" si="561"/>
        <v>0.13005400013330581</v>
      </c>
      <c r="I238" s="134">
        <f t="shared" si="561"/>
        <v>0.1307066283486423</v>
      </c>
      <c r="J238" s="134">
        <f t="shared" si="561"/>
        <v>0.13151477497297553</v>
      </c>
      <c r="K238" s="134">
        <f t="shared" si="561"/>
        <v>0.1355422765493208</v>
      </c>
      <c r="L238" s="134">
        <f t="shared" si="561"/>
        <v>0.14272826710414882</v>
      </c>
      <c r="M238" s="134">
        <f t="shared" si="561"/>
        <v>0.14309627995442789</v>
      </c>
      <c r="N238" s="134">
        <f t="shared" si="561"/>
        <v>0.1447500318103046</v>
      </c>
      <c r="O238" s="134">
        <f t="shared" si="561"/>
        <v>0.15643034601089129</v>
      </c>
      <c r="P238" s="134">
        <f t="shared" si="561"/>
        <v>0.16088344588081513</v>
      </c>
      <c r="Q238" s="134">
        <f t="shared" si="561"/>
        <v>0.16923162457589619</v>
      </c>
      <c r="R238" s="134">
        <f t="shared" si="561"/>
        <v>0.17449179858965738</v>
      </c>
      <c r="S238" s="134">
        <f t="shared" si="561"/>
        <v>0.17866951463536468</v>
      </c>
      <c r="T238" s="134">
        <f t="shared" si="561"/>
        <v>0.19941070865983129</v>
      </c>
      <c r="U238" s="134">
        <f t="shared" si="561"/>
        <v>0.20548841247284214</v>
      </c>
      <c r="V238" s="134">
        <f t="shared" si="561"/>
        <v>0.2070445127124054</v>
      </c>
      <c r="W238" s="134">
        <f t="shared" si="561"/>
        <v>0.21369301180481601</v>
      </c>
      <c r="X238" s="134">
        <f t="shared" si="561"/>
        <v>0.22225698957574613</v>
      </c>
      <c r="Y238" s="134">
        <f t="shared" si="561"/>
        <v>0.25020274937103704</v>
      </c>
      <c r="Z238" s="134">
        <f t="shared" si="561"/>
        <v>0.25298581458851455</v>
      </c>
      <c r="AA238" s="134">
        <f t="shared" si="561"/>
        <v>0.25422022893343638</v>
      </c>
      <c r="AB238" s="134">
        <f t="shared" si="561"/>
        <v>0.25775607095977343</v>
      </c>
      <c r="AC238" s="134">
        <f t="shared" si="561"/>
        <v>0.26406417649409719</v>
      </c>
      <c r="AD238" s="134">
        <f t="shared" si="561"/>
        <v>0.26881338049161552</v>
      </c>
      <c r="AE238" s="134">
        <f t="shared" si="561"/>
        <v>0.32708624674518066</v>
      </c>
      <c r="AF238" s="134">
        <f t="shared" si="561"/>
        <v>0.3316492202744622</v>
      </c>
      <c r="AG238" s="134">
        <f t="shared" si="561"/>
        <v>0.36257412721413934</v>
      </c>
      <c r="AH238" s="134">
        <f t="shared" si="561"/>
        <v>0.38250986267896497</v>
      </c>
      <c r="AI238" s="134">
        <f t="shared" si="561"/>
        <v>0.40170484238402071</v>
      </c>
      <c r="AJ238" s="134">
        <f t="shared" si="561"/>
        <v>0.41379196079057656</v>
      </c>
      <c r="AK238" s="134">
        <f t="shared" si="561"/>
        <v>0.41943885101668926</v>
      </c>
      <c r="AL238" s="134">
        <f t="shared" si="561"/>
        <v>0.43539084853681553</v>
      </c>
      <c r="AM238" s="134">
        <f t="shared" si="561"/>
        <v>0.46180326259464027</v>
      </c>
      <c r="AN238" s="134">
        <f t="shared" si="561"/>
        <v>0.50817087376149128</v>
      </c>
      <c r="AO238" s="134">
        <f t="shared" si="561"/>
        <v>0.53691447442073648</v>
      </c>
      <c r="AP238" s="134">
        <f t="shared" si="561"/>
        <v>0</v>
      </c>
      <c r="AQ238" s="134">
        <f t="shared" si="561"/>
        <v>0</v>
      </c>
      <c r="AR238" s="134">
        <f t="shared" si="561"/>
        <v>0</v>
      </c>
      <c r="AS238" s="134">
        <f t="shared" si="561"/>
        <v>0</v>
      </c>
      <c r="AT238" s="134">
        <f t="shared" si="561"/>
        <v>0</v>
      </c>
    </row>
    <row r="239" spans="3:46" x14ac:dyDescent="0.75">
      <c r="C239" s="44" t="s">
        <v>88</v>
      </c>
      <c r="E239" s="134">
        <f t="shared" si="524"/>
        <v>1.4034192637107619E-2</v>
      </c>
      <c r="F239" s="134">
        <f t="shared" ref="F239:AT239" si="562">F192/F$197</f>
        <v>1.417989700205882E-2</v>
      </c>
      <c r="G239" s="134">
        <f t="shared" si="562"/>
        <v>1.43108253775931E-2</v>
      </c>
      <c r="H239" s="134">
        <f t="shared" si="562"/>
        <v>1.4528185211103823E-2</v>
      </c>
      <c r="I239" s="134">
        <f t="shared" si="562"/>
        <v>1.4601089570652027E-2</v>
      </c>
      <c r="J239" s="134">
        <f t="shared" si="562"/>
        <v>1.4691366715714903E-2</v>
      </c>
      <c r="K239" s="134">
        <f t="shared" si="562"/>
        <v>1.5141274360071717E-2</v>
      </c>
      <c r="L239" s="134">
        <f t="shared" si="562"/>
        <v>1.5944013234683606E-2</v>
      </c>
      <c r="M239" s="134">
        <f t="shared" si="562"/>
        <v>1.5985123533816585E-2</v>
      </c>
      <c r="N239" s="134">
        <f t="shared" si="562"/>
        <v>1.6169862282572924E-2</v>
      </c>
      <c r="O239" s="134">
        <f t="shared" si="562"/>
        <v>1.7474656966750823E-2</v>
      </c>
      <c r="P239" s="134">
        <f t="shared" si="562"/>
        <v>1.7972107714959128E-2</v>
      </c>
      <c r="Q239" s="134">
        <f t="shared" si="562"/>
        <v>1.8904673311812836E-2</v>
      </c>
      <c r="R239" s="134">
        <f t="shared" si="562"/>
        <v>1.9492281399501231E-2</v>
      </c>
      <c r="S239" s="134">
        <f t="shared" si="562"/>
        <v>1.9958969332277029E-2</v>
      </c>
      <c r="T239" s="134">
        <f t="shared" si="562"/>
        <v>2.227594465005291E-2</v>
      </c>
      <c r="U239" s="134">
        <f t="shared" si="562"/>
        <v>2.295487806665792E-2</v>
      </c>
      <c r="V239" s="134">
        <f t="shared" si="562"/>
        <v>2.3128708263839438E-2</v>
      </c>
      <c r="W239" s="134">
        <f t="shared" si="562"/>
        <v>2.3871404575305379E-2</v>
      </c>
      <c r="X239" s="134">
        <f t="shared" si="562"/>
        <v>2.4828076842765962E-2</v>
      </c>
      <c r="Y239" s="134">
        <f t="shared" si="562"/>
        <v>2.7949866051516573E-2</v>
      </c>
      <c r="Z239" s="134">
        <f t="shared" si="562"/>
        <v>2.826075911818619E-2</v>
      </c>
      <c r="AA239" s="134">
        <f t="shared" si="562"/>
        <v>2.8398654148034452E-2</v>
      </c>
      <c r="AB239" s="134">
        <f t="shared" si="562"/>
        <v>2.8793639060326073E-2</v>
      </c>
      <c r="AC239" s="134">
        <f t="shared" si="562"/>
        <v>2.9498310392541215E-2</v>
      </c>
      <c r="AD239" s="134">
        <f t="shared" si="562"/>
        <v>3.0028838597829313E-2</v>
      </c>
      <c r="AE239" s="134">
        <f t="shared" si="562"/>
        <v>3.653843455678412E-2</v>
      </c>
      <c r="AF239" s="134">
        <f t="shared" si="562"/>
        <v>3.7048159167167624E-2</v>
      </c>
      <c r="AG239" s="134">
        <f t="shared" si="562"/>
        <v>4.0502745532794697E-2</v>
      </c>
      <c r="AH239" s="134">
        <f t="shared" si="562"/>
        <v>4.2729743986173178E-2</v>
      </c>
      <c r="AI239" s="134">
        <f t="shared" si="562"/>
        <v>4.4873993451722785E-2</v>
      </c>
      <c r="AJ239" s="134">
        <f t="shared" si="562"/>
        <v>4.6224231773489062E-2</v>
      </c>
      <c r="AK239" s="134">
        <f t="shared" si="562"/>
        <v>4.6855039491726466E-2</v>
      </c>
      <c r="AL239" s="134">
        <f t="shared" si="562"/>
        <v>4.8637019086524895E-2</v>
      </c>
      <c r="AM239" s="134">
        <f t="shared" si="562"/>
        <v>5.158751997777869E-2</v>
      </c>
      <c r="AN239" s="134">
        <f t="shared" si="562"/>
        <v>5.6767193360665616E-2</v>
      </c>
      <c r="AO239" s="134">
        <f t="shared" si="562"/>
        <v>5.9978108469647171E-2</v>
      </c>
      <c r="AP239" s="134">
        <f t="shared" si="562"/>
        <v>0.12951842620134124</v>
      </c>
      <c r="AQ239" s="134">
        <f t="shared" si="562"/>
        <v>0</v>
      </c>
      <c r="AR239" s="134">
        <f t="shared" si="562"/>
        <v>0</v>
      </c>
      <c r="AS239" s="134">
        <f t="shared" si="562"/>
        <v>0</v>
      </c>
      <c r="AT239" s="134">
        <f t="shared" si="562"/>
        <v>0</v>
      </c>
    </row>
    <row r="240" spans="3:46" x14ac:dyDescent="0.75">
      <c r="C240" s="44" t="s">
        <v>89</v>
      </c>
      <c r="E240" s="134">
        <f t="shared" si="524"/>
        <v>9.1309843972035738E-3</v>
      </c>
      <c r="F240" s="134">
        <f t="shared" ref="F240:AT240" si="563">F193/F$197</f>
        <v>9.2257831731200543E-3</v>
      </c>
      <c r="G240" s="134">
        <f t="shared" si="563"/>
        <v>9.3109683337536404E-3</v>
      </c>
      <c r="H240" s="134">
        <f t="shared" si="563"/>
        <v>9.4523878866759389E-3</v>
      </c>
      <c r="I240" s="134">
        <f t="shared" si="563"/>
        <v>9.4998212222967317E-3</v>
      </c>
      <c r="J240" s="134">
        <f t="shared" si="563"/>
        <v>9.5585577114064534E-3</v>
      </c>
      <c r="K240" s="134">
        <f t="shared" si="563"/>
        <v>9.8512784818156115E-3</v>
      </c>
      <c r="L240" s="134">
        <f t="shared" si="563"/>
        <v>1.0373559765010294E-2</v>
      </c>
      <c r="M240" s="134">
        <f t="shared" si="563"/>
        <v>1.040030711768344E-2</v>
      </c>
      <c r="N240" s="134">
        <f t="shared" si="563"/>
        <v>1.0520502605665619E-2</v>
      </c>
      <c r="O240" s="134">
        <f t="shared" si="563"/>
        <v>1.1369433513973145E-2</v>
      </c>
      <c r="P240" s="134">
        <f t="shared" si="563"/>
        <v>1.1693086975039175E-2</v>
      </c>
      <c r="Q240" s="134">
        <f t="shared" si="563"/>
        <v>1.2299836656650714E-2</v>
      </c>
      <c r="R240" s="134">
        <f t="shared" si="563"/>
        <v>1.2682148658423204E-2</v>
      </c>
      <c r="S240" s="134">
        <f t="shared" si="563"/>
        <v>1.2985787089412936E-2</v>
      </c>
      <c r="T240" s="134">
        <f t="shared" si="563"/>
        <v>1.4493267143475924E-2</v>
      </c>
      <c r="U240" s="134">
        <f t="shared" si="563"/>
        <v>1.4934997608067732E-2</v>
      </c>
      <c r="V240" s="134">
        <f t="shared" si="563"/>
        <v>1.5048095729154543E-2</v>
      </c>
      <c r="W240" s="134">
        <f t="shared" si="563"/>
        <v>1.5531311871843447E-2</v>
      </c>
      <c r="X240" s="134">
        <f t="shared" si="563"/>
        <v>1.6153745935084316E-2</v>
      </c>
      <c r="Y240" s="134">
        <f t="shared" si="563"/>
        <v>1.8184857328061108E-2</v>
      </c>
      <c r="Z240" s="134">
        <f t="shared" si="563"/>
        <v>1.8387131859583006E-2</v>
      </c>
      <c r="AA240" s="134">
        <f t="shared" si="563"/>
        <v>1.8476849693629775E-2</v>
      </c>
      <c r="AB240" s="134">
        <f t="shared" si="563"/>
        <v>1.8733836409184003E-2</v>
      </c>
      <c r="AC240" s="134">
        <f t="shared" si="563"/>
        <v>1.9192312582768805E-2</v>
      </c>
      <c r="AD240" s="134">
        <f t="shared" si="563"/>
        <v>1.9537487035622862E-2</v>
      </c>
      <c r="AE240" s="134">
        <f t="shared" si="563"/>
        <v>2.3772787253474648E-2</v>
      </c>
      <c r="AF240" s="134">
        <f t="shared" si="563"/>
        <v>2.410442638545978E-2</v>
      </c>
      <c r="AG240" s="134">
        <f t="shared" si="563"/>
        <v>2.6352063639627755E-2</v>
      </c>
      <c r="AH240" s="134">
        <f t="shared" si="563"/>
        <v>2.7801002574428232E-2</v>
      </c>
      <c r="AI240" s="134">
        <f t="shared" si="563"/>
        <v>2.9196103020881891E-2</v>
      </c>
      <c r="AJ240" s="134">
        <f t="shared" si="563"/>
        <v>3.007460065643203E-2</v>
      </c>
      <c r="AK240" s="134">
        <f t="shared" si="563"/>
        <v>3.0485019380315847E-2</v>
      </c>
      <c r="AL240" s="134">
        <f t="shared" si="563"/>
        <v>3.1644418306707743E-2</v>
      </c>
      <c r="AM240" s="134">
        <f t="shared" si="563"/>
        <v>3.3564085386860211E-2</v>
      </c>
      <c r="AN240" s="134">
        <f t="shared" si="563"/>
        <v>3.6934105883564654E-2</v>
      </c>
      <c r="AO240" s="134">
        <f t="shared" si="563"/>
        <v>3.9023204737982133E-2</v>
      </c>
      <c r="AP240" s="134">
        <f t="shared" si="563"/>
        <v>8.4267813573246225E-2</v>
      </c>
      <c r="AQ240" s="134">
        <f t="shared" si="563"/>
        <v>9.6805970522171284E-2</v>
      </c>
      <c r="AR240" s="134">
        <f t="shared" si="563"/>
        <v>0</v>
      </c>
      <c r="AS240" s="134">
        <f t="shared" si="563"/>
        <v>0</v>
      </c>
      <c r="AT240" s="134">
        <f t="shared" si="563"/>
        <v>0</v>
      </c>
    </row>
    <row r="241" spans="1:46" x14ac:dyDescent="0.75">
      <c r="C241" s="44" t="s">
        <v>90</v>
      </c>
      <c r="E241" s="134">
        <f t="shared" si="524"/>
        <v>4.3642570901364905E-2</v>
      </c>
      <c r="F241" s="134">
        <f t="shared" ref="F241:AT241" si="564">F194/F$197</f>
        <v>4.4095672354540608E-2</v>
      </c>
      <c r="G241" s="134">
        <f t="shared" si="564"/>
        <v>4.4502824448003173E-2</v>
      </c>
      <c r="H241" s="134">
        <f t="shared" si="564"/>
        <v>4.5178755168807046E-2</v>
      </c>
      <c r="I241" s="134">
        <f t="shared" si="564"/>
        <v>4.5405468152081074E-2</v>
      </c>
      <c r="J241" s="134">
        <f t="shared" si="564"/>
        <v>4.568620583368891E-2</v>
      </c>
      <c r="K241" s="134">
        <f t="shared" si="564"/>
        <v>4.7085297806816841E-2</v>
      </c>
      <c r="L241" s="134">
        <f t="shared" si="564"/>
        <v>4.9581600170367092E-2</v>
      </c>
      <c r="M241" s="134">
        <f t="shared" si="564"/>
        <v>4.970944216249875E-2</v>
      </c>
      <c r="N241" s="134">
        <f t="shared" si="564"/>
        <v>5.0283930068522643E-2</v>
      </c>
      <c r="O241" s="134">
        <f t="shared" si="564"/>
        <v>5.4341491197147283E-2</v>
      </c>
      <c r="P241" s="134">
        <f t="shared" si="564"/>
        <v>5.5888429457864527E-2</v>
      </c>
      <c r="Q241" s="134">
        <f t="shared" si="564"/>
        <v>5.8788458068933229E-2</v>
      </c>
      <c r="R241" s="134">
        <f t="shared" si="564"/>
        <v>6.0615761448063805E-2</v>
      </c>
      <c r="S241" s="134">
        <f t="shared" si="564"/>
        <v>6.206703561264424E-2</v>
      </c>
      <c r="T241" s="134">
        <f t="shared" si="564"/>
        <v>6.9272206739865325E-2</v>
      </c>
      <c r="U241" s="134">
        <f t="shared" si="564"/>
        <v>7.1383507370950061E-2</v>
      </c>
      <c r="V241" s="134">
        <f t="shared" si="564"/>
        <v>7.1924072610537376E-2</v>
      </c>
      <c r="W241" s="134">
        <f t="shared" si="564"/>
        <v>7.4233658724214571E-2</v>
      </c>
      <c r="X241" s="134">
        <f t="shared" si="564"/>
        <v>7.7208652608196413E-2</v>
      </c>
      <c r="Y241" s="134">
        <f t="shared" si="564"/>
        <v>8.6916578842711423E-2</v>
      </c>
      <c r="Z241" s="134">
        <f t="shared" si="564"/>
        <v>8.7883372804837614E-2</v>
      </c>
      <c r="AA241" s="134">
        <f t="shared" si="564"/>
        <v>8.8312189322660384E-2</v>
      </c>
      <c r="AB241" s="134">
        <f t="shared" si="564"/>
        <v>8.9540486345894718E-2</v>
      </c>
      <c r="AC241" s="134">
        <f t="shared" si="564"/>
        <v>9.173182498386119E-2</v>
      </c>
      <c r="AD241" s="134">
        <f t="shared" si="564"/>
        <v>9.3381625254753825E-2</v>
      </c>
      <c r="AE241" s="134">
        <f t="shared" si="564"/>
        <v>0.11362472085162847</v>
      </c>
      <c r="AF241" s="134">
        <f t="shared" si="564"/>
        <v>0.11520982752816171</v>
      </c>
      <c r="AG241" s="134">
        <f t="shared" si="564"/>
        <v>0.12595266356406781</v>
      </c>
      <c r="AH241" s="134">
        <f t="shared" si="564"/>
        <v>0.13287803080192492</v>
      </c>
      <c r="AI241" s="134">
        <f t="shared" si="564"/>
        <v>0.13954607090585133</v>
      </c>
      <c r="AJ241" s="134">
        <f t="shared" si="564"/>
        <v>0.14374494954569658</v>
      </c>
      <c r="AK241" s="134">
        <f t="shared" si="564"/>
        <v>0.14570659217667431</v>
      </c>
      <c r="AL241" s="134">
        <f t="shared" si="564"/>
        <v>0.15124807025252349</v>
      </c>
      <c r="AM241" s="134">
        <f t="shared" si="564"/>
        <v>0.16042333581077242</v>
      </c>
      <c r="AN241" s="134">
        <f t="shared" si="564"/>
        <v>0.1765307292821181</v>
      </c>
      <c r="AO241" s="134">
        <f t="shared" si="564"/>
        <v>0.18651581313592441</v>
      </c>
      <c r="AP241" s="134">
        <f t="shared" si="564"/>
        <v>0.40276752961046641</v>
      </c>
      <c r="AQ241" s="134">
        <f t="shared" si="564"/>
        <v>0.46269506642495117</v>
      </c>
      <c r="AR241" s="134">
        <f t="shared" si="564"/>
        <v>0.51228756094906092</v>
      </c>
      <c r="AS241" s="134">
        <f t="shared" si="564"/>
        <v>0</v>
      </c>
      <c r="AT241" s="134">
        <f t="shared" si="564"/>
        <v>0</v>
      </c>
    </row>
    <row r="242" spans="1:46" x14ac:dyDescent="0.75">
      <c r="C242" s="44" t="s">
        <v>91</v>
      </c>
      <c r="E242" s="134">
        <f t="shared" si="524"/>
        <v>1.1642351347815315E-2</v>
      </c>
      <c r="F242" s="134">
        <f t="shared" ref="F242:AT242" si="565">F195/F$197</f>
        <v>1.1763223381820814E-2</v>
      </c>
      <c r="G242" s="134">
        <f t="shared" si="565"/>
        <v>1.1871837691798174E-2</v>
      </c>
      <c r="H242" s="134">
        <f t="shared" si="565"/>
        <v>1.2052152984317631E-2</v>
      </c>
      <c r="I242" s="134">
        <f t="shared" si="565"/>
        <v>1.2112632285877408E-2</v>
      </c>
      <c r="J242" s="134">
        <f t="shared" si="565"/>
        <v>1.2187523536744283E-2</v>
      </c>
      <c r="K242" s="134">
        <f t="shared" si="565"/>
        <v>1.256075361880973E-2</v>
      </c>
      <c r="L242" s="134">
        <f t="shared" si="565"/>
        <v>1.3226682059471893E-2</v>
      </c>
      <c r="M242" s="134">
        <f t="shared" si="565"/>
        <v>1.3260785948373519E-2</v>
      </c>
      <c r="N242" s="134">
        <f t="shared" si="565"/>
        <v>1.3414039753290675E-2</v>
      </c>
      <c r="O242" s="134">
        <f t="shared" si="565"/>
        <v>1.4496458852327043E-2</v>
      </c>
      <c r="P242" s="134">
        <f t="shared" si="565"/>
        <v>1.4909129287928837E-2</v>
      </c>
      <c r="Q242" s="134">
        <f t="shared" si="565"/>
        <v>1.5682758139562842E-2</v>
      </c>
      <c r="R242" s="134">
        <f t="shared" si="565"/>
        <v>1.6170220438861599E-2</v>
      </c>
      <c r="S242" s="134">
        <f t="shared" si="565"/>
        <v>1.6557370952158333E-2</v>
      </c>
      <c r="T242" s="134">
        <f t="shared" si="565"/>
        <v>1.8479465183816414E-2</v>
      </c>
      <c r="U242" s="134">
        <f t="shared" si="565"/>
        <v>1.9042688276321808E-2</v>
      </c>
      <c r="V242" s="134">
        <f t="shared" si="565"/>
        <v>1.9186892669319531E-2</v>
      </c>
      <c r="W242" s="134">
        <f t="shared" si="565"/>
        <v>1.9803011574510431E-2</v>
      </c>
      <c r="X242" s="134">
        <f t="shared" si="565"/>
        <v>2.0596638607464052E-2</v>
      </c>
      <c r="Y242" s="134">
        <f t="shared" si="565"/>
        <v>2.3186382652019475E-2</v>
      </c>
      <c r="Z242" s="134">
        <f t="shared" si="565"/>
        <v>2.3444290349837239E-2</v>
      </c>
      <c r="AA242" s="134">
        <f t="shared" si="565"/>
        <v>2.3558683990292626E-2</v>
      </c>
      <c r="AB242" s="134">
        <f t="shared" si="565"/>
        <v>2.3886351797404389E-2</v>
      </c>
      <c r="AC242" s="134">
        <f t="shared" si="565"/>
        <v>2.447092630386297E-2</v>
      </c>
      <c r="AD242" s="134">
        <f t="shared" si="565"/>
        <v>2.4911036820057429E-2</v>
      </c>
      <c r="AE242" s="134">
        <f t="shared" si="565"/>
        <v>3.0311205197829535E-2</v>
      </c>
      <c r="AF242" s="134">
        <f t="shared" si="565"/>
        <v>3.0734057666664975E-2</v>
      </c>
      <c r="AG242" s="134">
        <f t="shared" si="565"/>
        <v>3.3599880394768258E-2</v>
      </c>
      <c r="AH242" s="134">
        <f t="shared" si="565"/>
        <v>3.5447332479522968E-2</v>
      </c>
      <c r="AI242" s="134">
        <f t="shared" si="565"/>
        <v>3.7226138450112717E-2</v>
      </c>
      <c r="AJ242" s="134">
        <f t="shared" si="565"/>
        <v>3.8346256247535744E-2</v>
      </c>
      <c r="AK242" s="134">
        <f t="shared" si="565"/>
        <v>3.8869555683316265E-2</v>
      </c>
      <c r="AL242" s="134">
        <f t="shared" si="565"/>
        <v>4.0347833278168821E-2</v>
      </c>
      <c r="AM242" s="134">
        <f t="shared" si="565"/>
        <v>4.2795481597972591E-2</v>
      </c>
      <c r="AN242" s="134">
        <f t="shared" si="565"/>
        <v>4.7092385520400515E-2</v>
      </c>
      <c r="AO242" s="134">
        <f t="shared" si="565"/>
        <v>4.9756065777142117E-2</v>
      </c>
      <c r="AP242" s="134">
        <f t="shared" si="565"/>
        <v>0.10744465769018226</v>
      </c>
      <c r="AQ242" s="134">
        <f t="shared" si="565"/>
        <v>0.12343128323935558</v>
      </c>
      <c r="AR242" s="134">
        <f t="shared" si="565"/>
        <v>0.1366608715413187</v>
      </c>
      <c r="AS242" s="134">
        <f t="shared" si="565"/>
        <v>0.28020788603885743</v>
      </c>
      <c r="AT242" s="134">
        <f t="shared" si="565"/>
        <v>0</v>
      </c>
    </row>
    <row r="243" spans="1:46" x14ac:dyDescent="0.75">
      <c r="C243" s="44" t="s">
        <v>107</v>
      </c>
      <c r="E243" s="134">
        <f t="shared" si="524"/>
        <v>2.990662684975344E-2</v>
      </c>
      <c r="F243" s="134">
        <f t="shared" ref="F243:AT243" si="566">F196/F$197</f>
        <v>3.0217120384055812E-2</v>
      </c>
      <c r="G243" s="134">
        <f t="shared" si="566"/>
        <v>3.0496126535132492E-2</v>
      </c>
      <c r="H243" s="134">
        <f t="shared" si="566"/>
        <v>3.0959316659496455E-2</v>
      </c>
      <c r="I243" s="134">
        <f t="shared" si="566"/>
        <v>3.1114674615105774E-2</v>
      </c>
      <c r="J243" s="134">
        <f t="shared" si="566"/>
        <v>3.1307053682450035E-2</v>
      </c>
      <c r="K243" s="134">
        <f t="shared" si="566"/>
        <v>3.2265799253681116E-2</v>
      </c>
      <c r="L243" s="134">
        <f t="shared" si="566"/>
        <v>3.3976422201618402E-2</v>
      </c>
      <c r="M243" s="134">
        <f t="shared" si="566"/>
        <v>3.4064027552894602E-2</v>
      </c>
      <c r="N243" s="134">
        <f t="shared" si="566"/>
        <v>3.4457702698063829E-2</v>
      </c>
      <c r="O243" s="134">
        <f t="shared" si="566"/>
        <v>3.7238198074197738E-2</v>
      </c>
      <c r="P243" s="134">
        <f t="shared" si="566"/>
        <v>3.8298257194624812E-2</v>
      </c>
      <c r="Q243" s="134">
        <f t="shared" si="566"/>
        <v>4.0285538689128327E-2</v>
      </c>
      <c r="R243" s="134">
        <f t="shared" si="566"/>
        <v>4.1537721573231573E-2</v>
      </c>
      <c r="S243" s="134">
        <f t="shared" si="566"/>
        <v>4.2532225654920243E-2</v>
      </c>
      <c r="T243" s="134">
        <f t="shared" si="566"/>
        <v>4.7469660820630859E-2</v>
      </c>
      <c r="U243" s="134">
        <f t="shared" si="566"/>
        <v>4.8916456434120376E-2</v>
      </c>
      <c r="V243" s="134">
        <f t="shared" si="566"/>
        <v>4.9286885640612878E-2</v>
      </c>
      <c r="W243" s="134">
        <f t="shared" si="566"/>
        <v>5.08695589032679E-2</v>
      </c>
      <c r="X243" s="134">
        <f t="shared" si="566"/>
        <v>5.2908211304603887E-2</v>
      </c>
      <c r="Y243" s="134">
        <f t="shared" si="566"/>
        <v>5.9560691242981953E-2</v>
      </c>
      <c r="Z243" s="134">
        <f t="shared" si="566"/>
        <v>6.0223199103283068E-2</v>
      </c>
      <c r="AA243" s="134">
        <f t="shared" si="566"/>
        <v>6.0517051076727085E-2</v>
      </c>
      <c r="AB243" s="134">
        <f t="shared" si="566"/>
        <v>6.1358757236007991E-2</v>
      </c>
      <c r="AC243" s="134">
        <f t="shared" si="566"/>
        <v>6.2860399911807849E-2</v>
      </c>
      <c r="AD243" s="134">
        <f t="shared" si="566"/>
        <v>6.3990946533126744E-2</v>
      </c>
      <c r="AE243" s="134">
        <f t="shared" si="566"/>
        <v>7.7862785285886457E-2</v>
      </c>
      <c r="AF243" s="134">
        <f t="shared" si="566"/>
        <v>7.8948999798759023E-2</v>
      </c>
      <c r="AG243" s="134">
        <f t="shared" si="566"/>
        <v>8.6310664842737458E-2</v>
      </c>
      <c r="AH243" s="134">
        <f t="shared" si="566"/>
        <v>9.105636083411689E-2</v>
      </c>
      <c r="AI243" s="134">
        <f t="shared" si="566"/>
        <v>9.5625720133733258E-2</v>
      </c>
      <c r="AJ243" s="134">
        <f t="shared" si="566"/>
        <v>9.8503055132009562E-2</v>
      </c>
      <c r="AK243" s="134">
        <f t="shared" si="566"/>
        <v>9.9847295697255103E-2</v>
      </c>
      <c r="AL243" s="134">
        <f t="shared" si="566"/>
        <v>0.10364466403710532</v>
      </c>
      <c r="AM243" s="134">
        <f t="shared" si="566"/>
        <v>0.1099321314715539</v>
      </c>
      <c r="AN243" s="134">
        <f t="shared" si="566"/>
        <v>0.12096992773608664</v>
      </c>
      <c r="AO243" s="134">
        <f t="shared" si="566"/>
        <v>0.12781233345856771</v>
      </c>
      <c r="AP243" s="134">
        <f t="shared" si="566"/>
        <v>0.27600157292476385</v>
      </c>
      <c r="AQ243" s="134">
        <f t="shared" si="566"/>
        <v>0.31706767981352202</v>
      </c>
      <c r="AR243" s="134">
        <f t="shared" si="566"/>
        <v>0.3510515675096203</v>
      </c>
      <c r="AS243" s="134">
        <f t="shared" si="566"/>
        <v>0.71979211396114262</v>
      </c>
      <c r="AT243" s="134">
        <f t="shared" si="566"/>
        <v>1</v>
      </c>
    </row>
    <row r="244" spans="1:46" x14ac:dyDescent="0.75">
      <c r="C244" s="44" t="s">
        <v>147</v>
      </c>
      <c r="E244" s="135">
        <f t="shared" ref="E244:AT244" si="567">SUM(E202:E243)</f>
        <v>1</v>
      </c>
      <c r="F244" s="135">
        <f t="shared" si="567"/>
        <v>0.99999999999999967</v>
      </c>
      <c r="G244" s="135">
        <f t="shared" si="567"/>
        <v>1</v>
      </c>
      <c r="H244" s="135">
        <f t="shared" si="567"/>
        <v>0.99999999999999978</v>
      </c>
      <c r="I244" s="135">
        <f t="shared" si="567"/>
        <v>1</v>
      </c>
      <c r="J244" s="135">
        <f t="shared" si="567"/>
        <v>0.99999999999999978</v>
      </c>
      <c r="K244" s="135">
        <f t="shared" si="567"/>
        <v>1</v>
      </c>
      <c r="L244" s="135">
        <f t="shared" si="567"/>
        <v>1</v>
      </c>
      <c r="M244" s="135">
        <f t="shared" si="567"/>
        <v>0.99999999999999989</v>
      </c>
      <c r="N244" s="135">
        <f t="shared" si="567"/>
        <v>0.99999999999999989</v>
      </c>
      <c r="O244" s="135">
        <f t="shared" si="567"/>
        <v>1</v>
      </c>
      <c r="P244" s="135">
        <f t="shared" si="567"/>
        <v>1</v>
      </c>
      <c r="Q244" s="135">
        <f t="shared" si="567"/>
        <v>1.0000000000000002</v>
      </c>
      <c r="R244" s="135">
        <f t="shared" si="567"/>
        <v>1</v>
      </c>
      <c r="S244" s="135">
        <f t="shared" si="567"/>
        <v>1.0000000000000002</v>
      </c>
      <c r="T244" s="135">
        <f t="shared" si="567"/>
        <v>1</v>
      </c>
      <c r="U244" s="135">
        <f t="shared" si="567"/>
        <v>1.0000000000000004</v>
      </c>
      <c r="V244" s="135">
        <f t="shared" si="567"/>
        <v>1.0000000000000002</v>
      </c>
      <c r="W244" s="135">
        <f t="shared" si="567"/>
        <v>1.0000000000000002</v>
      </c>
      <c r="X244" s="135">
        <f t="shared" si="567"/>
        <v>1.0000000000000002</v>
      </c>
      <c r="Y244" s="135">
        <f t="shared" si="567"/>
        <v>0.99999999999999978</v>
      </c>
      <c r="Z244" s="135">
        <f t="shared" si="567"/>
        <v>0.99999999999999978</v>
      </c>
      <c r="AA244" s="135">
        <f t="shared" si="567"/>
        <v>0.99999999999999989</v>
      </c>
      <c r="AB244" s="135">
        <f t="shared" si="567"/>
        <v>1</v>
      </c>
      <c r="AC244" s="135">
        <f t="shared" si="567"/>
        <v>0.99999999999999989</v>
      </c>
      <c r="AD244" s="135">
        <f t="shared" si="567"/>
        <v>1</v>
      </c>
      <c r="AE244" s="135">
        <f t="shared" si="567"/>
        <v>0.99999999999999978</v>
      </c>
      <c r="AF244" s="135">
        <f t="shared" si="567"/>
        <v>0.99999999999999978</v>
      </c>
      <c r="AG244" s="135">
        <f t="shared" si="567"/>
        <v>0.99999999999999989</v>
      </c>
      <c r="AH244" s="135">
        <f t="shared" si="567"/>
        <v>1</v>
      </c>
      <c r="AI244" s="135">
        <f t="shared" si="567"/>
        <v>1</v>
      </c>
      <c r="AJ244" s="135">
        <f t="shared" si="567"/>
        <v>1</v>
      </c>
      <c r="AK244" s="135">
        <f t="shared" si="567"/>
        <v>1</v>
      </c>
      <c r="AL244" s="135">
        <f t="shared" si="567"/>
        <v>0.99999999999999978</v>
      </c>
      <c r="AM244" s="135">
        <f t="shared" si="567"/>
        <v>0.99999999999999989</v>
      </c>
      <c r="AN244" s="135">
        <f t="shared" si="567"/>
        <v>1</v>
      </c>
      <c r="AO244" s="135">
        <f t="shared" si="567"/>
        <v>1</v>
      </c>
      <c r="AP244" s="135">
        <f t="shared" si="567"/>
        <v>1</v>
      </c>
      <c r="AQ244" s="135">
        <f t="shared" si="567"/>
        <v>1</v>
      </c>
      <c r="AR244" s="135">
        <f t="shared" si="567"/>
        <v>0.99999999999999989</v>
      </c>
      <c r="AS244" s="135">
        <f t="shared" si="567"/>
        <v>1</v>
      </c>
      <c r="AT244" s="135">
        <f t="shared" si="567"/>
        <v>1</v>
      </c>
    </row>
    <row r="245" spans="1:46" x14ac:dyDescent="0.75">
      <c r="C245" s="44" t="s">
        <v>279</v>
      </c>
      <c r="E245" s="134">
        <f t="shared" ref="E245:AT245" si="568">-SUMPRODUCT(E$202:E$243,$D$249:$D$290)</f>
        <v>-5.8271727582657196E-2</v>
      </c>
      <c r="F245" s="134">
        <f t="shared" si="568"/>
        <v>-5.8876710375866892E-2</v>
      </c>
      <c r="G245" s="134">
        <f t="shared" si="568"/>
        <v>-5.9420341408249949E-2</v>
      </c>
      <c r="H245" s="134">
        <f t="shared" si="568"/>
        <v>-6.0322846691828469E-2</v>
      </c>
      <c r="I245" s="134">
        <f t="shared" si="568"/>
        <v>-5.8618301701848473E-2</v>
      </c>
      <c r="J245" s="134">
        <f t="shared" si="568"/>
        <v>-5.8980733073868398E-2</v>
      </c>
      <c r="K245" s="134">
        <f t="shared" si="568"/>
        <v>-6.078695595245992E-2</v>
      </c>
      <c r="L245" s="134">
        <f t="shared" si="568"/>
        <v>-6.4009673634733588E-2</v>
      </c>
      <c r="M245" s="134">
        <f t="shared" si="568"/>
        <v>-6.4174717202610462E-2</v>
      </c>
      <c r="N245" s="134">
        <f t="shared" si="568"/>
        <v>-6.4916379094226234E-2</v>
      </c>
      <c r="O245" s="134">
        <f t="shared" si="568"/>
        <v>-7.0154676420327258E-2</v>
      </c>
      <c r="P245" s="134">
        <f t="shared" si="568"/>
        <v>-7.2151768342761269E-2</v>
      </c>
      <c r="Q245" s="134">
        <f t="shared" si="568"/>
        <v>-5.8599159716902487E-2</v>
      </c>
      <c r="R245" s="134">
        <f t="shared" si="568"/>
        <v>-6.0420579194163673E-2</v>
      </c>
      <c r="S245" s="134">
        <f t="shared" si="568"/>
        <v>-6.1867180267856474E-2</v>
      </c>
      <c r="T245" s="134">
        <f t="shared" si="568"/>
        <v>-6.9049150803238868E-2</v>
      </c>
      <c r="U245" s="134">
        <f t="shared" si="568"/>
        <v>-4.0675330942136531E-2</v>
      </c>
      <c r="V245" s="134">
        <f t="shared" si="568"/>
        <v>-4.0983352652274263E-2</v>
      </c>
      <c r="W245" s="134">
        <f t="shared" si="568"/>
        <v>-4.2299387447608701E-2</v>
      </c>
      <c r="X245" s="134">
        <f t="shared" si="568"/>
        <v>-4.3994580990746907E-2</v>
      </c>
      <c r="Y245" s="134">
        <f t="shared" si="568"/>
        <v>-4.9526294504048496E-2</v>
      </c>
      <c r="Z245" s="134">
        <f t="shared" si="568"/>
        <v>-5.0077187361665991E-2</v>
      </c>
      <c r="AA245" s="134">
        <f t="shared" si="568"/>
        <v>-5.0321533071456578E-2</v>
      </c>
      <c r="AB245" s="134">
        <f t="shared" si="568"/>
        <v>-3.7112855504918552E-2</v>
      </c>
      <c r="AC245" s="134">
        <f t="shared" si="568"/>
        <v>-3.8021124351248353E-2</v>
      </c>
      <c r="AD245" s="134">
        <f t="shared" si="568"/>
        <v>-2.0719898632502225E-2</v>
      </c>
      <c r="AE245" s="134">
        <f t="shared" si="568"/>
        <v>-2.5211519844181043E-2</v>
      </c>
      <c r="AF245" s="134">
        <f t="shared" si="568"/>
        <v>-2.556322982534566E-2</v>
      </c>
      <c r="AG245" s="134">
        <f t="shared" si="568"/>
        <v>-2.7946894417628338E-2</v>
      </c>
      <c r="AH245" s="134">
        <f t="shared" si="568"/>
        <v>-2.9483523350459492E-2</v>
      </c>
      <c r="AI245" s="134">
        <f t="shared" si="568"/>
        <v>-3.096305548168872E-2</v>
      </c>
      <c r="AJ245" s="134">
        <f t="shared" si="568"/>
        <v>-3.1894719923707453E-2</v>
      </c>
      <c r="AK245" s="134">
        <f t="shared" si="568"/>
        <v>-3.2329977249291257E-2</v>
      </c>
      <c r="AL245" s="134">
        <f t="shared" si="568"/>
        <v>-3.3559543169702173E-2</v>
      </c>
      <c r="AM245" s="134">
        <f t="shared" si="568"/>
        <v>-3.5595388784667295E-2</v>
      </c>
      <c r="AN245" s="134">
        <f t="shared" si="568"/>
        <v>-3.9169363418859272E-2</v>
      </c>
      <c r="AO245" s="134">
        <f t="shared" si="568"/>
        <v>-4.1384894844056545E-2</v>
      </c>
      <c r="AP245" s="134">
        <f t="shared" si="568"/>
        <v>-8.936771407892545E-2</v>
      </c>
      <c r="AQ245" s="134">
        <f t="shared" si="568"/>
        <v>0</v>
      </c>
      <c r="AR245" s="134">
        <f t="shared" si="568"/>
        <v>0</v>
      </c>
      <c r="AS245" s="134">
        <f t="shared" si="568"/>
        <v>0</v>
      </c>
      <c r="AT245" s="134">
        <f t="shared" si="568"/>
        <v>0</v>
      </c>
    </row>
    <row r="246" spans="1:46" x14ac:dyDescent="0.75">
      <c r="C246" s="44" t="s">
        <v>281</v>
      </c>
      <c r="E246" s="136">
        <f>SUM(E244:E245)</f>
        <v>0.9417282724173428</v>
      </c>
      <c r="F246" s="136">
        <f t="shared" ref="F246" si="569">SUM(F244:F245)</f>
        <v>0.94112328962413283</v>
      </c>
      <c r="G246" s="136">
        <f t="shared" ref="G246" si="570">SUM(G244:G245)</f>
        <v>0.94057965859175008</v>
      </c>
      <c r="H246" s="136">
        <f t="shared" ref="H246" si="571">SUM(H244:H245)</f>
        <v>0.93967715330817136</v>
      </c>
      <c r="I246" s="136">
        <f t="shared" ref="I246" si="572">SUM(I244:I245)</f>
        <v>0.94138169829815155</v>
      </c>
      <c r="J246" s="136">
        <f t="shared" ref="J246" si="573">SUM(J244:J245)</f>
        <v>0.94101926692613136</v>
      </c>
      <c r="K246" s="136">
        <f t="shared" ref="K246" si="574">SUM(K244:K245)</f>
        <v>0.93921304404754014</v>
      </c>
      <c r="L246" s="136">
        <f t="shared" ref="L246" si="575">SUM(L244:L245)</f>
        <v>0.93599032636526647</v>
      </c>
      <c r="M246" s="136">
        <f t="shared" ref="M246" si="576">SUM(M244:M245)</f>
        <v>0.93582528279738941</v>
      </c>
      <c r="N246" s="136">
        <f t="shared" ref="N246" si="577">SUM(N244:N245)</f>
        <v>0.93508362090577368</v>
      </c>
      <c r="O246" s="136">
        <f t="shared" ref="O246" si="578">SUM(O244:O245)</f>
        <v>0.92984532357967276</v>
      </c>
      <c r="P246" s="136">
        <f t="shared" ref="P246" si="579">SUM(P244:P245)</f>
        <v>0.92784823165723873</v>
      </c>
      <c r="Q246" s="136">
        <f t="shared" ref="Q246" si="580">SUM(Q244:Q245)</f>
        <v>0.94140084028309778</v>
      </c>
      <c r="R246" s="136">
        <f t="shared" ref="R246" si="581">SUM(R244:R245)</f>
        <v>0.93957942080583634</v>
      </c>
      <c r="S246" s="136">
        <f t="shared" ref="S246" si="582">SUM(S244:S245)</f>
        <v>0.9381328197321438</v>
      </c>
      <c r="T246" s="136">
        <f t="shared" ref="T246" si="583">SUM(T244:T245)</f>
        <v>0.93095084919676108</v>
      </c>
      <c r="U246" s="136">
        <f t="shared" ref="U246" si="584">SUM(U244:U245)</f>
        <v>0.95932466905786395</v>
      </c>
      <c r="V246" s="136">
        <f t="shared" ref="V246" si="585">SUM(V244:V245)</f>
        <v>0.95901664734772596</v>
      </c>
      <c r="W246" s="136">
        <f t="shared" ref="W246" si="586">SUM(W244:W245)</f>
        <v>0.95770061255239147</v>
      </c>
      <c r="X246" s="136">
        <f t="shared" ref="X246" si="587">SUM(X244:X245)</f>
        <v>0.95600541900925329</v>
      </c>
      <c r="Y246" s="136">
        <f t="shared" ref="Y246" si="588">SUM(Y244:Y245)</f>
        <v>0.95047370549595134</v>
      </c>
      <c r="Z246" s="136">
        <f t="shared" ref="Z246" si="589">SUM(Z244:Z245)</f>
        <v>0.94992281263833378</v>
      </c>
      <c r="AA246" s="136">
        <f t="shared" ref="AA246" si="590">SUM(AA244:AA245)</f>
        <v>0.9496784669285433</v>
      </c>
      <c r="AB246" s="136">
        <f t="shared" ref="AB246" si="591">SUM(AB244:AB245)</f>
        <v>0.9628871444950815</v>
      </c>
      <c r="AC246" s="136">
        <f t="shared" ref="AC246" si="592">SUM(AC244:AC245)</f>
        <v>0.96197887564875151</v>
      </c>
      <c r="AD246" s="136">
        <f t="shared" ref="AD246" si="593">SUM(AD244:AD245)</f>
        <v>0.97928010136749777</v>
      </c>
      <c r="AE246" s="136">
        <f t="shared" ref="AE246" si="594">SUM(AE244:AE245)</f>
        <v>0.97478848015581876</v>
      </c>
      <c r="AF246" s="136">
        <f t="shared" ref="AF246" si="595">SUM(AF244:AF245)</f>
        <v>0.97443677017465413</v>
      </c>
      <c r="AG246" s="136">
        <f t="shared" ref="AG246" si="596">SUM(AG244:AG245)</f>
        <v>0.97205310558237157</v>
      </c>
      <c r="AH246" s="136">
        <f t="shared" ref="AH246" si="597">SUM(AH244:AH245)</f>
        <v>0.97051647664954055</v>
      </c>
      <c r="AI246" s="136">
        <f t="shared" ref="AI246" si="598">SUM(AI244:AI245)</f>
        <v>0.96903694451831124</v>
      </c>
      <c r="AJ246" s="136">
        <f t="shared" ref="AJ246" si="599">SUM(AJ244:AJ245)</f>
        <v>0.9681052800762926</v>
      </c>
      <c r="AK246" s="136">
        <f t="shared" ref="AK246" si="600">SUM(AK244:AK245)</f>
        <v>0.96767002275070879</v>
      </c>
      <c r="AL246" s="136">
        <f t="shared" ref="AL246" si="601">SUM(AL244:AL245)</f>
        <v>0.96644045683029756</v>
      </c>
      <c r="AM246" s="136">
        <f t="shared" ref="AM246" si="602">SUM(AM244:AM245)</f>
        <v>0.96440461121533261</v>
      </c>
      <c r="AN246" s="136">
        <f t="shared" ref="AN246" si="603">SUM(AN244:AN245)</f>
        <v>0.96083063658114076</v>
      </c>
      <c r="AO246" s="136">
        <f t="shared" ref="AO246" si="604">SUM(AO244:AO245)</f>
        <v>0.9586151051559435</v>
      </c>
      <c r="AP246" s="136">
        <f t="shared" ref="AP246" si="605">SUM(AP244:AP245)</f>
        <v>0.91063228592107459</v>
      </c>
      <c r="AQ246" s="136">
        <f t="shared" ref="AQ246" si="606">SUM(AQ244:AQ245)</f>
        <v>1</v>
      </c>
      <c r="AR246" s="136">
        <f t="shared" ref="AR246" si="607">SUM(AR244:AR245)</f>
        <v>0.99999999999999989</v>
      </c>
      <c r="AS246" s="136">
        <f t="shared" ref="AS246" si="608">SUM(AS244:AS245)</f>
        <v>1</v>
      </c>
      <c r="AT246" s="136">
        <f t="shared" ref="AT246" si="609">SUM(AT244:AT245)</f>
        <v>1</v>
      </c>
    </row>
    <row r="247" spans="1:46" x14ac:dyDescent="0.75">
      <c r="D247" s="1" t="s">
        <v>249</v>
      </c>
    </row>
    <row r="248" spans="1:46" s="48" customFormat="1" ht="13" customHeight="1" x14ac:dyDescent="0.75">
      <c r="A248" s="32"/>
      <c r="B248" s="32"/>
      <c r="C248" s="106" t="s">
        <v>282</v>
      </c>
      <c r="D248" s="129" t="s">
        <v>110</v>
      </c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  <c r="AH248" s="27"/>
      <c r="AI248" s="27"/>
      <c r="AJ248" s="27"/>
      <c r="AK248" s="27"/>
      <c r="AL248" s="27"/>
      <c r="AM248" s="27"/>
      <c r="AN248" s="27"/>
      <c r="AO248" s="27"/>
      <c r="AP248" s="27"/>
      <c r="AQ248" s="27"/>
      <c r="AR248" s="27"/>
      <c r="AS248" s="27"/>
      <c r="AT248" s="27"/>
    </row>
    <row r="249" spans="1:46" s="48" customFormat="1" ht="13" customHeight="1" x14ac:dyDescent="0.75">
      <c r="A249" s="32"/>
      <c r="B249" s="32"/>
      <c r="C249" s="44" t="s">
        <v>64</v>
      </c>
      <c r="D249" s="61">
        <f>INDEX('TS Pat Cap ($M)'!$L$7:$L$50,MATCH($C155,'TS Pat Cap ($M)'!$C$7:$C$50,0),1)</f>
        <v>0</v>
      </c>
      <c r="E249" s="134">
        <f>E155/E$199*(1-$D249)</f>
        <v>1.0911234188214191E-2</v>
      </c>
      <c r="F249" s="134">
        <f t="shared" ref="F249:AT249" si="610">F155/F$199*(1-$D249)</f>
        <v>0</v>
      </c>
      <c r="G249" s="134">
        <f t="shared" si="610"/>
        <v>0</v>
      </c>
      <c r="H249" s="134">
        <f t="shared" si="610"/>
        <v>0</v>
      </c>
      <c r="I249" s="134">
        <f t="shared" si="610"/>
        <v>0</v>
      </c>
      <c r="J249" s="134">
        <f t="shared" si="610"/>
        <v>0</v>
      </c>
      <c r="K249" s="134">
        <f t="shared" si="610"/>
        <v>0</v>
      </c>
      <c r="L249" s="134">
        <f t="shared" si="610"/>
        <v>0</v>
      </c>
      <c r="M249" s="134">
        <f t="shared" si="610"/>
        <v>0</v>
      </c>
      <c r="N249" s="134">
        <f t="shared" si="610"/>
        <v>0</v>
      </c>
      <c r="O249" s="134">
        <f t="shared" si="610"/>
        <v>0</v>
      </c>
      <c r="P249" s="134">
        <f t="shared" si="610"/>
        <v>0</v>
      </c>
      <c r="Q249" s="134">
        <f t="shared" si="610"/>
        <v>0</v>
      </c>
      <c r="R249" s="134">
        <f t="shared" si="610"/>
        <v>0</v>
      </c>
      <c r="S249" s="134">
        <f t="shared" si="610"/>
        <v>0</v>
      </c>
      <c r="T249" s="134">
        <f t="shared" si="610"/>
        <v>0</v>
      </c>
      <c r="U249" s="134">
        <f t="shared" si="610"/>
        <v>0</v>
      </c>
      <c r="V249" s="134">
        <f t="shared" si="610"/>
        <v>0</v>
      </c>
      <c r="W249" s="134">
        <f t="shared" si="610"/>
        <v>0</v>
      </c>
      <c r="X249" s="134">
        <f t="shared" si="610"/>
        <v>0</v>
      </c>
      <c r="Y249" s="134">
        <f t="shared" si="610"/>
        <v>0</v>
      </c>
      <c r="Z249" s="134">
        <f t="shared" si="610"/>
        <v>0</v>
      </c>
      <c r="AA249" s="134">
        <f t="shared" si="610"/>
        <v>0</v>
      </c>
      <c r="AB249" s="134">
        <f t="shared" si="610"/>
        <v>0</v>
      </c>
      <c r="AC249" s="134">
        <f t="shared" si="610"/>
        <v>0</v>
      </c>
      <c r="AD249" s="134">
        <f t="shared" si="610"/>
        <v>0</v>
      </c>
      <c r="AE249" s="134">
        <f t="shared" si="610"/>
        <v>0</v>
      </c>
      <c r="AF249" s="134">
        <f t="shared" si="610"/>
        <v>0</v>
      </c>
      <c r="AG249" s="134">
        <f t="shared" si="610"/>
        <v>0</v>
      </c>
      <c r="AH249" s="134">
        <f t="shared" si="610"/>
        <v>0</v>
      </c>
      <c r="AI249" s="134">
        <f t="shared" si="610"/>
        <v>0</v>
      </c>
      <c r="AJ249" s="134">
        <f t="shared" si="610"/>
        <v>0</v>
      </c>
      <c r="AK249" s="134">
        <f t="shared" si="610"/>
        <v>0</v>
      </c>
      <c r="AL249" s="134">
        <f t="shared" si="610"/>
        <v>0</v>
      </c>
      <c r="AM249" s="134">
        <f t="shared" si="610"/>
        <v>0</v>
      </c>
      <c r="AN249" s="134">
        <f t="shared" si="610"/>
        <v>0</v>
      </c>
      <c r="AO249" s="134">
        <f t="shared" si="610"/>
        <v>0</v>
      </c>
      <c r="AP249" s="134">
        <f t="shared" si="610"/>
        <v>0</v>
      </c>
      <c r="AQ249" s="134">
        <f t="shared" si="610"/>
        <v>0</v>
      </c>
      <c r="AR249" s="134">
        <f t="shared" si="610"/>
        <v>0</v>
      </c>
      <c r="AS249" s="134">
        <f t="shared" si="610"/>
        <v>0</v>
      </c>
      <c r="AT249" s="134">
        <f t="shared" si="610"/>
        <v>0</v>
      </c>
    </row>
    <row r="250" spans="1:46" s="48" customFormat="1" ht="13" customHeight="1" x14ac:dyDescent="0.75">
      <c r="A250" s="32"/>
      <c r="B250" s="32"/>
      <c r="C250" s="44" t="s">
        <v>97</v>
      </c>
      <c r="D250" s="61">
        <f>INDEX('TS Pat Cap ($M)'!$L$7:$L$50,MATCH($C156,'TS Pat Cap ($M)'!$C$7:$C$50,0),1)</f>
        <v>0</v>
      </c>
      <c r="E250" s="134">
        <f t="shared" ref="E250:E290" si="611">E156/E$199*(1-$D250)</f>
        <v>9.6151894423968896E-3</v>
      </c>
      <c r="F250" s="134">
        <f t="shared" ref="F250:AT250" si="612">F156/F$199*(1-$D250)</f>
        <v>9.7212603911291089E-3</v>
      </c>
      <c r="G250" s="134">
        <f t="shared" si="612"/>
        <v>0</v>
      </c>
      <c r="H250" s="134">
        <f t="shared" si="612"/>
        <v>0</v>
      </c>
      <c r="I250" s="134">
        <f t="shared" si="612"/>
        <v>0</v>
      </c>
      <c r="J250" s="134">
        <f t="shared" si="612"/>
        <v>0</v>
      </c>
      <c r="K250" s="134">
        <f t="shared" si="612"/>
        <v>0</v>
      </c>
      <c r="L250" s="134">
        <f t="shared" si="612"/>
        <v>0</v>
      </c>
      <c r="M250" s="134">
        <f t="shared" si="612"/>
        <v>0</v>
      </c>
      <c r="N250" s="134">
        <f t="shared" si="612"/>
        <v>0</v>
      </c>
      <c r="O250" s="134">
        <f t="shared" si="612"/>
        <v>0</v>
      </c>
      <c r="P250" s="134">
        <f t="shared" si="612"/>
        <v>0</v>
      </c>
      <c r="Q250" s="134">
        <f t="shared" si="612"/>
        <v>0</v>
      </c>
      <c r="R250" s="134">
        <f t="shared" si="612"/>
        <v>0</v>
      </c>
      <c r="S250" s="134">
        <f t="shared" si="612"/>
        <v>0</v>
      </c>
      <c r="T250" s="134">
        <f t="shared" si="612"/>
        <v>0</v>
      </c>
      <c r="U250" s="134">
        <f t="shared" si="612"/>
        <v>0</v>
      </c>
      <c r="V250" s="134">
        <f t="shared" si="612"/>
        <v>0</v>
      </c>
      <c r="W250" s="134">
        <f t="shared" si="612"/>
        <v>0</v>
      </c>
      <c r="X250" s="134">
        <f t="shared" si="612"/>
        <v>0</v>
      </c>
      <c r="Y250" s="134">
        <f t="shared" si="612"/>
        <v>0</v>
      </c>
      <c r="Z250" s="134">
        <f t="shared" si="612"/>
        <v>0</v>
      </c>
      <c r="AA250" s="134">
        <f t="shared" si="612"/>
        <v>0</v>
      </c>
      <c r="AB250" s="134">
        <f t="shared" si="612"/>
        <v>0</v>
      </c>
      <c r="AC250" s="134">
        <f t="shared" si="612"/>
        <v>0</v>
      </c>
      <c r="AD250" s="134">
        <f t="shared" si="612"/>
        <v>0</v>
      </c>
      <c r="AE250" s="134">
        <f t="shared" si="612"/>
        <v>0</v>
      </c>
      <c r="AF250" s="134">
        <f t="shared" si="612"/>
        <v>0</v>
      </c>
      <c r="AG250" s="134">
        <f t="shared" si="612"/>
        <v>0</v>
      </c>
      <c r="AH250" s="134">
        <f t="shared" si="612"/>
        <v>0</v>
      </c>
      <c r="AI250" s="134">
        <f t="shared" si="612"/>
        <v>0</v>
      </c>
      <c r="AJ250" s="134">
        <f t="shared" si="612"/>
        <v>0</v>
      </c>
      <c r="AK250" s="134">
        <f t="shared" si="612"/>
        <v>0</v>
      </c>
      <c r="AL250" s="134">
        <f t="shared" si="612"/>
        <v>0</v>
      </c>
      <c r="AM250" s="134">
        <f t="shared" si="612"/>
        <v>0</v>
      </c>
      <c r="AN250" s="134">
        <f t="shared" si="612"/>
        <v>0</v>
      </c>
      <c r="AO250" s="134">
        <f t="shared" si="612"/>
        <v>0</v>
      </c>
      <c r="AP250" s="134">
        <f t="shared" si="612"/>
        <v>0</v>
      </c>
      <c r="AQ250" s="134">
        <f t="shared" si="612"/>
        <v>0</v>
      </c>
      <c r="AR250" s="134">
        <f t="shared" si="612"/>
        <v>0</v>
      </c>
      <c r="AS250" s="134">
        <f t="shared" si="612"/>
        <v>0</v>
      </c>
      <c r="AT250" s="134">
        <f t="shared" si="612"/>
        <v>0</v>
      </c>
    </row>
    <row r="251" spans="1:46" s="48" customFormat="1" ht="13" customHeight="1" x14ac:dyDescent="0.75">
      <c r="A251" s="1"/>
      <c r="B251" s="32"/>
      <c r="C251" s="44" t="s">
        <v>65</v>
      </c>
      <c r="D251" s="61">
        <f>INDEX('TS Pat Cap ($M)'!$L$7:$L$50,MATCH($C157,'TS Pat Cap ($M)'!$C$7:$C$50,0),1)</f>
        <v>0</v>
      </c>
      <c r="E251" s="134">
        <f t="shared" si="611"/>
        <v>1.5579914395281834E-2</v>
      </c>
      <c r="F251" s="134">
        <f t="shared" ref="F251:AT251" si="613">F157/F$199*(1-$D251)</f>
        <v>1.5751785819238133E-2</v>
      </c>
      <c r="G251" s="134">
        <f t="shared" si="613"/>
        <v>1.5906416233332037E-2</v>
      </c>
      <c r="H251" s="134">
        <f t="shared" si="613"/>
        <v>0</v>
      </c>
      <c r="I251" s="134">
        <f t="shared" si="613"/>
        <v>0</v>
      </c>
      <c r="J251" s="134">
        <f t="shared" si="613"/>
        <v>0</v>
      </c>
      <c r="K251" s="134">
        <f t="shared" si="613"/>
        <v>0</v>
      </c>
      <c r="L251" s="134">
        <f t="shared" si="613"/>
        <v>0</v>
      </c>
      <c r="M251" s="134">
        <f t="shared" si="613"/>
        <v>0</v>
      </c>
      <c r="N251" s="134">
        <f t="shared" si="613"/>
        <v>0</v>
      </c>
      <c r="O251" s="134">
        <f t="shared" si="613"/>
        <v>0</v>
      </c>
      <c r="P251" s="134">
        <f t="shared" si="613"/>
        <v>0</v>
      </c>
      <c r="Q251" s="134">
        <f t="shared" si="613"/>
        <v>0</v>
      </c>
      <c r="R251" s="134">
        <f t="shared" si="613"/>
        <v>0</v>
      </c>
      <c r="S251" s="134">
        <f t="shared" si="613"/>
        <v>0</v>
      </c>
      <c r="T251" s="134">
        <f t="shared" si="613"/>
        <v>0</v>
      </c>
      <c r="U251" s="134">
        <f t="shared" si="613"/>
        <v>0</v>
      </c>
      <c r="V251" s="134">
        <f t="shared" si="613"/>
        <v>0</v>
      </c>
      <c r="W251" s="134">
        <f t="shared" si="613"/>
        <v>0</v>
      </c>
      <c r="X251" s="134">
        <f t="shared" si="613"/>
        <v>0</v>
      </c>
      <c r="Y251" s="134">
        <f t="shared" si="613"/>
        <v>0</v>
      </c>
      <c r="Z251" s="134">
        <f t="shared" si="613"/>
        <v>0</v>
      </c>
      <c r="AA251" s="134">
        <f t="shared" si="613"/>
        <v>0</v>
      </c>
      <c r="AB251" s="134">
        <f t="shared" si="613"/>
        <v>0</v>
      </c>
      <c r="AC251" s="134">
        <f t="shared" si="613"/>
        <v>0</v>
      </c>
      <c r="AD251" s="134">
        <f t="shared" si="613"/>
        <v>0</v>
      </c>
      <c r="AE251" s="134">
        <f t="shared" si="613"/>
        <v>0</v>
      </c>
      <c r="AF251" s="134">
        <f t="shared" si="613"/>
        <v>0</v>
      </c>
      <c r="AG251" s="134">
        <f t="shared" si="613"/>
        <v>0</v>
      </c>
      <c r="AH251" s="134">
        <f t="shared" si="613"/>
        <v>0</v>
      </c>
      <c r="AI251" s="134">
        <f t="shared" si="613"/>
        <v>0</v>
      </c>
      <c r="AJ251" s="134">
        <f t="shared" si="613"/>
        <v>0</v>
      </c>
      <c r="AK251" s="134">
        <f t="shared" si="613"/>
        <v>0</v>
      </c>
      <c r="AL251" s="134">
        <f t="shared" si="613"/>
        <v>0</v>
      </c>
      <c r="AM251" s="134">
        <f t="shared" si="613"/>
        <v>0</v>
      </c>
      <c r="AN251" s="134">
        <f t="shared" si="613"/>
        <v>0</v>
      </c>
      <c r="AO251" s="134">
        <f t="shared" si="613"/>
        <v>0</v>
      </c>
      <c r="AP251" s="134">
        <f t="shared" si="613"/>
        <v>0</v>
      </c>
      <c r="AQ251" s="134">
        <f t="shared" si="613"/>
        <v>0</v>
      </c>
      <c r="AR251" s="134">
        <f t="shared" si="613"/>
        <v>0</v>
      </c>
      <c r="AS251" s="134">
        <f t="shared" si="613"/>
        <v>0</v>
      </c>
      <c r="AT251" s="134">
        <f t="shared" si="613"/>
        <v>0</v>
      </c>
    </row>
    <row r="252" spans="1:46" ht="13" customHeight="1" x14ac:dyDescent="0.75">
      <c r="B252" s="32"/>
      <c r="C252" s="44" t="s">
        <v>66</v>
      </c>
      <c r="D252" s="61">
        <f>INDEX('TS Pat Cap ($M)'!$L$7:$L$50,MATCH($C158,'TS Pat Cap ($M)'!$C$7:$C$50,0),1)</f>
        <v>0.4</v>
      </c>
      <c r="E252" s="134">
        <f t="shared" si="611"/>
        <v>3.0730522262078833E-3</v>
      </c>
      <c r="F252" s="134">
        <f t="shared" ref="F252:AT252" si="614">F158/F$199*(1-$D252)</f>
        <v>3.1069529170980954E-3</v>
      </c>
      <c r="G252" s="134">
        <f t="shared" si="614"/>
        <v>3.1374529138384261E-3</v>
      </c>
      <c r="H252" s="134">
        <f t="shared" si="614"/>
        <v>3.1881651964741665E-3</v>
      </c>
      <c r="I252" s="134">
        <f t="shared" si="614"/>
        <v>0</v>
      </c>
      <c r="J252" s="134">
        <f t="shared" si="614"/>
        <v>0</v>
      </c>
      <c r="K252" s="134">
        <f t="shared" si="614"/>
        <v>0</v>
      </c>
      <c r="L252" s="134">
        <f t="shared" si="614"/>
        <v>0</v>
      </c>
      <c r="M252" s="134">
        <f t="shared" si="614"/>
        <v>0</v>
      </c>
      <c r="N252" s="134">
        <f t="shared" si="614"/>
        <v>0</v>
      </c>
      <c r="O252" s="134">
        <f t="shared" si="614"/>
        <v>0</v>
      </c>
      <c r="P252" s="134">
        <f t="shared" si="614"/>
        <v>0</v>
      </c>
      <c r="Q252" s="134">
        <f t="shared" si="614"/>
        <v>0</v>
      </c>
      <c r="R252" s="134">
        <f t="shared" si="614"/>
        <v>0</v>
      </c>
      <c r="S252" s="134">
        <f t="shared" si="614"/>
        <v>0</v>
      </c>
      <c r="T252" s="134">
        <f t="shared" si="614"/>
        <v>0</v>
      </c>
      <c r="U252" s="134">
        <f t="shared" si="614"/>
        <v>0</v>
      </c>
      <c r="V252" s="134">
        <f t="shared" si="614"/>
        <v>0</v>
      </c>
      <c r="W252" s="134">
        <f t="shared" si="614"/>
        <v>0</v>
      </c>
      <c r="X252" s="134">
        <f t="shared" si="614"/>
        <v>0</v>
      </c>
      <c r="Y252" s="134">
        <f t="shared" si="614"/>
        <v>0</v>
      </c>
      <c r="Z252" s="134">
        <f t="shared" si="614"/>
        <v>0</v>
      </c>
      <c r="AA252" s="134">
        <f t="shared" si="614"/>
        <v>0</v>
      </c>
      <c r="AB252" s="134">
        <f t="shared" si="614"/>
        <v>0</v>
      </c>
      <c r="AC252" s="134">
        <f t="shared" si="614"/>
        <v>0</v>
      </c>
      <c r="AD252" s="134">
        <f t="shared" si="614"/>
        <v>0</v>
      </c>
      <c r="AE252" s="134">
        <f t="shared" si="614"/>
        <v>0</v>
      </c>
      <c r="AF252" s="134">
        <f t="shared" si="614"/>
        <v>0</v>
      </c>
      <c r="AG252" s="134">
        <f t="shared" si="614"/>
        <v>0</v>
      </c>
      <c r="AH252" s="134">
        <f t="shared" si="614"/>
        <v>0</v>
      </c>
      <c r="AI252" s="134">
        <f t="shared" si="614"/>
        <v>0</v>
      </c>
      <c r="AJ252" s="134">
        <f t="shared" si="614"/>
        <v>0</v>
      </c>
      <c r="AK252" s="134">
        <f t="shared" si="614"/>
        <v>0</v>
      </c>
      <c r="AL252" s="134">
        <f t="shared" si="614"/>
        <v>0</v>
      </c>
      <c r="AM252" s="134">
        <f t="shared" si="614"/>
        <v>0</v>
      </c>
      <c r="AN252" s="134">
        <f t="shared" si="614"/>
        <v>0</v>
      </c>
      <c r="AO252" s="134">
        <f t="shared" si="614"/>
        <v>0</v>
      </c>
      <c r="AP252" s="134">
        <f t="shared" si="614"/>
        <v>0</v>
      </c>
      <c r="AQ252" s="134">
        <f t="shared" si="614"/>
        <v>0</v>
      </c>
      <c r="AR252" s="134">
        <f t="shared" si="614"/>
        <v>0</v>
      </c>
      <c r="AS252" s="134">
        <f t="shared" si="614"/>
        <v>0</v>
      </c>
      <c r="AT252" s="134">
        <f t="shared" si="614"/>
        <v>0</v>
      </c>
    </row>
    <row r="253" spans="1:46" ht="13" customHeight="1" x14ac:dyDescent="0.75">
      <c r="B253" s="32"/>
      <c r="C253" s="44" t="s">
        <v>67</v>
      </c>
      <c r="D253" s="61">
        <f>INDEX('TS Pat Cap ($M)'!$L$7:$L$50,MATCH($C159,'TS Pat Cap ($M)'!$C$7:$C$50,0),1)</f>
        <v>0</v>
      </c>
      <c r="E253" s="134">
        <f t="shared" si="611"/>
        <v>6.271799647700093E-3</v>
      </c>
      <c r="F253" s="134">
        <f t="shared" ref="F253:AT253" si="615">F159/F$199*(1-$D253)</f>
        <v>6.3409876489220543E-3</v>
      </c>
      <c r="G253" s="134">
        <f t="shared" si="615"/>
        <v>6.4032351653096646E-3</v>
      </c>
      <c r="H253" s="134">
        <f t="shared" si="615"/>
        <v>6.5067339843848564E-3</v>
      </c>
      <c r="I253" s="134">
        <f t="shared" si="615"/>
        <v>6.5275448757762308E-3</v>
      </c>
      <c r="J253" s="134">
        <f t="shared" si="615"/>
        <v>0</v>
      </c>
      <c r="K253" s="134">
        <f t="shared" si="615"/>
        <v>0</v>
      </c>
      <c r="L253" s="134">
        <f t="shared" si="615"/>
        <v>0</v>
      </c>
      <c r="M253" s="134">
        <f t="shared" si="615"/>
        <v>0</v>
      </c>
      <c r="N253" s="134">
        <f t="shared" si="615"/>
        <v>0</v>
      </c>
      <c r="O253" s="134">
        <f t="shared" si="615"/>
        <v>0</v>
      </c>
      <c r="P253" s="134">
        <f t="shared" si="615"/>
        <v>0</v>
      </c>
      <c r="Q253" s="134">
        <f t="shared" si="615"/>
        <v>0</v>
      </c>
      <c r="R253" s="134">
        <f t="shared" si="615"/>
        <v>0</v>
      </c>
      <c r="S253" s="134">
        <f t="shared" si="615"/>
        <v>0</v>
      </c>
      <c r="T253" s="134">
        <f t="shared" si="615"/>
        <v>0</v>
      </c>
      <c r="U253" s="134">
        <f t="shared" si="615"/>
        <v>0</v>
      </c>
      <c r="V253" s="134">
        <f t="shared" si="615"/>
        <v>0</v>
      </c>
      <c r="W253" s="134">
        <f t="shared" si="615"/>
        <v>0</v>
      </c>
      <c r="X253" s="134">
        <f t="shared" si="615"/>
        <v>0</v>
      </c>
      <c r="Y253" s="134">
        <f t="shared" si="615"/>
        <v>0</v>
      </c>
      <c r="Z253" s="134">
        <f t="shared" si="615"/>
        <v>0</v>
      </c>
      <c r="AA253" s="134">
        <f t="shared" si="615"/>
        <v>0</v>
      </c>
      <c r="AB253" s="134">
        <f t="shared" si="615"/>
        <v>0</v>
      </c>
      <c r="AC253" s="134">
        <f t="shared" si="615"/>
        <v>0</v>
      </c>
      <c r="AD253" s="134">
        <f t="shared" si="615"/>
        <v>0</v>
      </c>
      <c r="AE253" s="134">
        <f t="shared" si="615"/>
        <v>0</v>
      </c>
      <c r="AF253" s="134">
        <f t="shared" si="615"/>
        <v>0</v>
      </c>
      <c r="AG253" s="134">
        <f t="shared" si="615"/>
        <v>0</v>
      </c>
      <c r="AH253" s="134">
        <f t="shared" si="615"/>
        <v>0</v>
      </c>
      <c r="AI253" s="134">
        <f t="shared" si="615"/>
        <v>0</v>
      </c>
      <c r="AJ253" s="134">
        <f t="shared" si="615"/>
        <v>0</v>
      </c>
      <c r="AK253" s="134">
        <f t="shared" si="615"/>
        <v>0</v>
      </c>
      <c r="AL253" s="134">
        <f t="shared" si="615"/>
        <v>0</v>
      </c>
      <c r="AM253" s="134">
        <f t="shared" si="615"/>
        <v>0</v>
      </c>
      <c r="AN253" s="134">
        <f t="shared" si="615"/>
        <v>0</v>
      </c>
      <c r="AO253" s="134">
        <f t="shared" si="615"/>
        <v>0</v>
      </c>
      <c r="AP253" s="134">
        <f t="shared" si="615"/>
        <v>0</v>
      </c>
      <c r="AQ253" s="134">
        <f t="shared" si="615"/>
        <v>0</v>
      </c>
      <c r="AR253" s="134">
        <f t="shared" si="615"/>
        <v>0</v>
      </c>
      <c r="AS253" s="134">
        <f t="shared" si="615"/>
        <v>0</v>
      </c>
      <c r="AT253" s="134">
        <f t="shared" si="615"/>
        <v>0</v>
      </c>
    </row>
    <row r="254" spans="1:46" x14ac:dyDescent="0.75">
      <c r="B254" s="32"/>
      <c r="C254" s="44" t="s">
        <v>68</v>
      </c>
      <c r="D254" s="61">
        <f>INDEX('TS Pat Cap ($M)'!$L$7:$L$50,MATCH($C160,'TS Pat Cap ($M)'!$C$7:$C$50,0),1)</f>
        <v>0</v>
      </c>
      <c r="E254" s="134">
        <f t="shared" si="611"/>
        <v>3.0141202064370511E-2</v>
      </c>
      <c r="F254" s="134">
        <f t="shared" ref="F254:AT254" si="616">F160/F$199*(1-$D254)</f>
        <v>3.0473707827054719E-2</v>
      </c>
      <c r="G254" s="134">
        <f t="shared" si="616"/>
        <v>3.0772858800433185E-2</v>
      </c>
      <c r="H254" s="134">
        <f t="shared" si="616"/>
        <v>3.1270256516304586E-2</v>
      </c>
      <c r="I254" s="134">
        <f t="shared" si="616"/>
        <v>3.1370270119704224E-2</v>
      </c>
      <c r="J254" s="134">
        <f t="shared" si="616"/>
        <v>3.1576386398938137E-2</v>
      </c>
      <c r="K254" s="134">
        <f t="shared" si="616"/>
        <v>0</v>
      </c>
      <c r="L254" s="134">
        <f t="shared" si="616"/>
        <v>0</v>
      </c>
      <c r="M254" s="134">
        <f t="shared" si="616"/>
        <v>0</v>
      </c>
      <c r="N254" s="134">
        <f t="shared" si="616"/>
        <v>0</v>
      </c>
      <c r="O254" s="134">
        <f t="shared" si="616"/>
        <v>0</v>
      </c>
      <c r="P254" s="134">
        <f t="shared" si="616"/>
        <v>0</v>
      </c>
      <c r="Q254" s="134">
        <f t="shared" si="616"/>
        <v>0</v>
      </c>
      <c r="R254" s="134">
        <f t="shared" si="616"/>
        <v>0</v>
      </c>
      <c r="S254" s="134">
        <f t="shared" si="616"/>
        <v>0</v>
      </c>
      <c r="T254" s="134">
        <f t="shared" si="616"/>
        <v>0</v>
      </c>
      <c r="U254" s="134">
        <f t="shared" si="616"/>
        <v>0</v>
      </c>
      <c r="V254" s="134">
        <f t="shared" si="616"/>
        <v>0</v>
      </c>
      <c r="W254" s="134">
        <f t="shared" si="616"/>
        <v>0</v>
      </c>
      <c r="X254" s="134">
        <f t="shared" si="616"/>
        <v>0</v>
      </c>
      <c r="Y254" s="134">
        <f t="shared" si="616"/>
        <v>0</v>
      </c>
      <c r="Z254" s="134">
        <f t="shared" si="616"/>
        <v>0</v>
      </c>
      <c r="AA254" s="134">
        <f t="shared" si="616"/>
        <v>0</v>
      </c>
      <c r="AB254" s="134">
        <f t="shared" si="616"/>
        <v>0</v>
      </c>
      <c r="AC254" s="134">
        <f t="shared" si="616"/>
        <v>0</v>
      </c>
      <c r="AD254" s="134">
        <f t="shared" si="616"/>
        <v>0</v>
      </c>
      <c r="AE254" s="134">
        <f t="shared" si="616"/>
        <v>0</v>
      </c>
      <c r="AF254" s="134">
        <f t="shared" si="616"/>
        <v>0</v>
      </c>
      <c r="AG254" s="134">
        <f t="shared" si="616"/>
        <v>0</v>
      </c>
      <c r="AH254" s="134">
        <f t="shared" si="616"/>
        <v>0</v>
      </c>
      <c r="AI254" s="134">
        <f t="shared" si="616"/>
        <v>0</v>
      </c>
      <c r="AJ254" s="134">
        <f t="shared" si="616"/>
        <v>0</v>
      </c>
      <c r="AK254" s="134">
        <f t="shared" si="616"/>
        <v>0</v>
      </c>
      <c r="AL254" s="134">
        <f t="shared" si="616"/>
        <v>0</v>
      </c>
      <c r="AM254" s="134">
        <f t="shared" si="616"/>
        <v>0</v>
      </c>
      <c r="AN254" s="134">
        <f t="shared" si="616"/>
        <v>0</v>
      </c>
      <c r="AO254" s="134">
        <f t="shared" si="616"/>
        <v>0</v>
      </c>
      <c r="AP254" s="134">
        <f t="shared" si="616"/>
        <v>0</v>
      </c>
      <c r="AQ254" s="134">
        <f t="shared" si="616"/>
        <v>0</v>
      </c>
      <c r="AR254" s="134">
        <f t="shared" si="616"/>
        <v>0</v>
      </c>
      <c r="AS254" s="134">
        <f t="shared" si="616"/>
        <v>0</v>
      </c>
      <c r="AT254" s="134">
        <f t="shared" si="616"/>
        <v>0</v>
      </c>
    </row>
    <row r="255" spans="1:46" x14ac:dyDescent="0.75">
      <c r="B255" s="32"/>
      <c r="C255" s="44" t="s">
        <v>99</v>
      </c>
      <c r="D255" s="61">
        <f>INDEX('TS Pat Cap ($M)'!$L$7:$L$50,MATCH($C161,'TS Pat Cap ($M)'!$C$7:$C$50,0),1)</f>
        <v>0</v>
      </c>
      <c r="E255" s="134">
        <f t="shared" si="611"/>
        <v>4.9553695139978995E-2</v>
      </c>
      <c r="F255" s="134">
        <f t="shared" ref="F255:AT255" si="617">F161/F$199*(1-$D255)</f>
        <v>5.0100351811506259E-2</v>
      </c>
      <c r="G255" s="134">
        <f t="shared" si="617"/>
        <v>5.0592171484257389E-2</v>
      </c>
      <c r="H255" s="134">
        <f t="shared" si="617"/>
        <v>5.1409919055272459E-2</v>
      </c>
      <c r="I255" s="134">
        <f t="shared" si="617"/>
        <v>5.1574346592108321E-2</v>
      </c>
      <c r="J255" s="134">
        <f t="shared" si="617"/>
        <v>5.1913212415798139E-2</v>
      </c>
      <c r="K255" s="134">
        <f t="shared" si="617"/>
        <v>5.3605892800114616E-2</v>
      </c>
      <c r="L255" s="134">
        <f t="shared" si="617"/>
        <v>0</v>
      </c>
      <c r="M255" s="134">
        <f t="shared" si="617"/>
        <v>0</v>
      </c>
      <c r="N255" s="134">
        <f t="shared" si="617"/>
        <v>0</v>
      </c>
      <c r="O255" s="134">
        <f t="shared" si="617"/>
        <v>0</v>
      </c>
      <c r="P255" s="134">
        <f t="shared" si="617"/>
        <v>0</v>
      </c>
      <c r="Q255" s="134">
        <f t="shared" si="617"/>
        <v>0</v>
      </c>
      <c r="R255" s="134">
        <f t="shared" si="617"/>
        <v>0</v>
      </c>
      <c r="S255" s="134">
        <f t="shared" si="617"/>
        <v>0</v>
      </c>
      <c r="T255" s="134">
        <f t="shared" si="617"/>
        <v>0</v>
      </c>
      <c r="U255" s="134">
        <f t="shared" si="617"/>
        <v>0</v>
      </c>
      <c r="V255" s="134">
        <f t="shared" si="617"/>
        <v>0</v>
      </c>
      <c r="W255" s="134">
        <f t="shared" si="617"/>
        <v>0</v>
      </c>
      <c r="X255" s="134">
        <f t="shared" si="617"/>
        <v>0</v>
      </c>
      <c r="Y255" s="134">
        <f t="shared" si="617"/>
        <v>0</v>
      </c>
      <c r="Z255" s="134">
        <f t="shared" si="617"/>
        <v>0</v>
      </c>
      <c r="AA255" s="134">
        <f t="shared" si="617"/>
        <v>0</v>
      </c>
      <c r="AB255" s="134">
        <f t="shared" si="617"/>
        <v>0</v>
      </c>
      <c r="AC255" s="134">
        <f t="shared" si="617"/>
        <v>0</v>
      </c>
      <c r="AD255" s="134">
        <f t="shared" si="617"/>
        <v>0</v>
      </c>
      <c r="AE255" s="134">
        <f t="shared" si="617"/>
        <v>0</v>
      </c>
      <c r="AF255" s="134">
        <f t="shared" si="617"/>
        <v>0</v>
      </c>
      <c r="AG255" s="134">
        <f t="shared" si="617"/>
        <v>0</v>
      </c>
      <c r="AH255" s="134">
        <f t="shared" si="617"/>
        <v>0</v>
      </c>
      <c r="AI255" s="134">
        <f t="shared" si="617"/>
        <v>0</v>
      </c>
      <c r="AJ255" s="134">
        <f t="shared" si="617"/>
        <v>0</v>
      </c>
      <c r="AK255" s="134">
        <f t="shared" si="617"/>
        <v>0</v>
      </c>
      <c r="AL255" s="134">
        <f t="shared" si="617"/>
        <v>0</v>
      </c>
      <c r="AM255" s="134">
        <f t="shared" si="617"/>
        <v>0</v>
      </c>
      <c r="AN255" s="134">
        <f t="shared" si="617"/>
        <v>0</v>
      </c>
      <c r="AO255" s="134">
        <f t="shared" si="617"/>
        <v>0</v>
      </c>
      <c r="AP255" s="134">
        <f t="shared" si="617"/>
        <v>0</v>
      </c>
      <c r="AQ255" s="134">
        <f t="shared" si="617"/>
        <v>0</v>
      </c>
      <c r="AR255" s="134">
        <f t="shared" si="617"/>
        <v>0</v>
      </c>
      <c r="AS255" s="134">
        <f t="shared" si="617"/>
        <v>0</v>
      </c>
      <c r="AT255" s="134">
        <f t="shared" si="617"/>
        <v>0</v>
      </c>
    </row>
    <row r="256" spans="1:46" x14ac:dyDescent="0.75">
      <c r="B256" s="32"/>
      <c r="C256" s="44" t="s">
        <v>100</v>
      </c>
      <c r="D256" s="61">
        <f>INDEX('TS Pat Cap ($M)'!$L$7:$L$50,MATCH($C162,'TS Pat Cap ($M)'!$C$7:$C$50,0),1)</f>
        <v>0</v>
      </c>
      <c r="E256" s="134">
        <f t="shared" si="611"/>
        <v>2.4038026983737347E-3</v>
      </c>
      <c r="F256" s="134">
        <f t="shared" ref="F256:AT256" si="618">F162/F$199*(1-$D256)</f>
        <v>2.4303204944409961E-3</v>
      </c>
      <c r="G256" s="134">
        <f t="shared" si="618"/>
        <v>2.4541781997671651E-3</v>
      </c>
      <c r="H256" s="134">
        <f t="shared" si="618"/>
        <v>2.4938463579588376E-3</v>
      </c>
      <c r="I256" s="134">
        <f t="shared" si="618"/>
        <v>2.5018225816413799E-3</v>
      </c>
      <c r="J256" s="134">
        <f t="shared" si="618"/>
        <v>2.518260640984306E-3</v>
      </c>
      <c r="K256" s="134">
        <f t="shared" si="618"/>
        <v>2.600370959171689E-3</v>
      </c>
      <c r="L256" s="134">
        <f t="shared" si="618"/>
        <v>2.7476618243803918E-3</v>
      </c>
      <c r="M256" s="134">
        <f t="shared" si="618"/>
        <v>0</v>
      </c>
      <c r="N256" s="134">
        <f t="shared" si="618"/>
        <v>0</v>
      </c>
      <c r="O256" s="134">
        <f t="shared" si="618"/>
        <v>0</v>
      </c>
      <c r="P256" s="134">
        <f t="shared" si="618"/>
        <v>0</v>
      </c>
      <c r="Q256" s="134">
        <f t="shared" si="618"/>
        <v>0</v>
      </c>
      <c r="R256" s="134">
        <f t="shared" si="618"/>
        <v>0</v>
      </c>
      <c r="S256" s="134">
        <f t="shared" si="618"/>
        <v>0</v>
      </c>
      <c r="T256" s="134">
        <f t="shared" si="618"/>
        <v>0</v>
      </c>
      <c r="U256" s="134">
        <f t="shared" si="618"/>
        <v>0</v>
      </c>
      <c r="V256" s="134">
        <f t="shared" si="618"/>
        <v>0</v>
      </c>
      <c r="W256" s="134">
        <f t="shared" si="618"/>
        <v>0</v>
      </c>
      <c r="X256" s="134">
        <f t="shared" si="618"/>
        <v>0</v>
      </c>
      <c r="Y256" s="134">
        <f t="shared" si="618"/>
        <v>0</v>
      </c>
      <c r="Z256" s="134">
        <f t="shared" si="618"/>
        <v>0</v>
      </c>
      <c r="AA256" s="134">
        <f t="shared" si="618"/>
        <v>0</v>
      </c>
      <c r="AB256" s="134">
        <f t="shared" si="618"/>
        <v>0</v>
      </c>
      <c r="AC256" s="134">
        <f t="shared" si="618"/>
        <v>0</v>
      </c>
      <c r="AD256" s="134">
        <f t="shared" si="618"/>
        <v>0</v>
      </c>
      <c r="AE256" s="134">
        <f t="shared" si="618"/>
        <v>0</v>
      </c>
      <c r="AF256" s="134">
        <f t="shared" si="618"/>
        <v>0</v>
      </c>
      <c r="AG256" s="134">
        <f t="shared" si="618"/>
        <v>0</v>
      </c>
      <c r="AH256" s="134">
        <f t="shared" si="618"/>
        <v>0</v>
      </c>
      <c r="AI256" s="134">
        <f t="shared" si="618"/>
        <v>0</v>
      </c>
      <c r="AJ256" s="134">
        <f t="shared" si="618"/>
        <v>0</v>
      </c>
      <c r="AK256" s="134">
        <f t="shared" si="618"/>
        <v>0</v>
      </c>
      <c r="AL256" s="134">
        <f t="shared" si="618"/>
        <v>0</v>
      </c>
      <c r="AM256" s="134">
        <f t="shared" si="618"/>
        <v>0</v>
      </c>
      <c r="AN256" s="134">
        <f t="shared" si="618"/>
        <v>0</v>
      </c>
      <c r="AO256" s="134">
        <f t="shared" si="618"/>
        <v>0</v>
      </c>
      <c r="AP256" s="134">
        <f t="shared" si="618"/>
        <v>0</v>
      </c>
      <c r="AQ256" s="134">
        <f t="shared" si="618"/>
        <v>0</v>
      </c>
      <c r="AR256" s="134">
        <f t="shared" si="618"/>
        <v>0</v>
      </c>
      <c r="AS256" s="134">
        <f t="shared" si="618"/>
        <v>0</v>
      </c>
      <c r="AT256" s="134">
        <f t="shared" si="618"/>
        <v>0</v>
      </c>
    </row>
    <row r="257" spans="2:46" x14ac:dyDescent="0.75">
      <c r="B257" s="32"/>
      <c r="C257" s="44" t="s">
        <v>69</v>
      </c>
      <c r="D257" s="61">
        <f>INDEX('TS Pat Cap ($M)'!$L$7:$L$50,MATCH($C163,'TS Pat Cap ($M)'!$C$7:$C$50,0),1)</f>
        <v>0</v>
      </c>
      <c r="E257" s="134">
        <f t="shared" si="611"/>
        <v>1.0651174611304434E-2</v>
      </c>
      <c r="F257" s="134">
        <f t="shared" ref="F257:AT257" si="619">F163/F$199*(1-$D257)</f>
        <v>1.0768674136706603E-2</v>
      </c>
      <c r="G257" s="134">
        <f t="shared" si="619"/>
        <v>1.0874386883191992E-2</v>
      </c>
      <c r="H257" s="134">
        <f t="shared" si="619"/>
        <v>1.1050155252074426E-2</v>
      </c>
      <c r="I257" s="134">
        <f t="shared" si="619"/>
        <v>1.1085497649867332E-2</v>
      </c>
      <c r="J257" s="134">
        <f t="shared" si="619"/>
        <v>1.1158334176946253E-2</v>
      </c>
      <c r="K257" s="134">
        <f t="shared" si="619"/>
        <v>1.1522162429986847E-2</v>
      </c>
      <c r="L257" s="134">
        <f t="shared" si="619"/>
        <v>1.2174803649272176E-2</v>
      </c>
      <c r="M257" s="134">
        <f t="shared" si="619"/>
        <v>1.2208348061178627E-2</v>
      </c>
      <c r="N257" s="134">
        <f t="shared" si="619"/>
        <v>0</v>
      </c>
      <c r="O257" s="134">
        <f t="shared" si="619"/>
        <v>0</v>
      </c>
      <c r="P257" s="134">
        <f t="shared" si="619"/>
        <v>0</v>
      </c>
      <c r="Q257" s="134">
        <f t="shared" si="619"/>
        <v>0</v>
      </c>
      <c r="R257" s="134">
        <f t="shared" si="619"/>
        <v>0</v>
      </c>
      <c r="S257" s="134">
        <f t="shared" si="619"/>
        <v>0</v>
      </c>
      <c r="T257" s="134">
        <f t="shared" si="619"/>
        <v>0</v>
      </c>
      <c r="U257" s="134">
        <f t="shared" si="619"/>
        <v>0</v>
      </c>
      <c r="V257" s="134">
        <f t="shared" si="619"/>
        <v>0</v>
      </c>
      <c r="W257" s="134">
        <f t="shared" si="619"/>
        <v>0</v>
      </c>
      <c r="X257" s="134">
        <f t="shared" si="619"/>
        <v>0</v>
      </c>
      <c r="Y257" s="134">
        <f t="shared" si="619"/>
        <v>0</v>
      </c>
      <c r="Z257" s="134">
        <f t="shared" si="619"/>
        <v>0</v>
      </c>
      <c r="AA257" s="134">
        <f t="shared" si="619"/>
        <v>0</v>
      </c>
      <c r="AB257" s="134">
        <f t="shared" si="619"/>
        <v>0</v>
      </c>
      <c r="AC257" s="134">
        <f t="shared" si="619"/>
        <v>0</v>
      </c>
      <c r="AD257" s="134">
        <f t="shared" si="619"/>
        <v>0</v>
      </c>
      <c r="AE257" s="134">
        <f t="shared" si="619"/>
        <v>0</v>
      </c>
      <c r="AF257" s="134">
        <f t="shared" si="619"/>
        <v>0</v>
      </c>
      <c r="AG257" s="134">
        <f t="shared" si="619"/>
        <v>0</v>
      </c>
      <c r="AH257" s="134">
        <f t="shared" si="619"/>
        <v>0</v>
      </c>
      <c r="AI257" s="134">
        <f t="shared" si="619"/>
        <v>0</v>
      </c>
      <c r="AJ257" s="134">
        <f t="shared" si="619"/>
        <v>0</v>
      </c>
      <c r="AK257" s="134">
        <f t="shared" si="619"/>
        <v>0</v>
      </c>
      <c r="AL257" s="134">
        <f t="shared" si="619"/>
        <v>0</v>
      </c>
      <c r="AM257" s="134">
        <f t="shared" si="619"/>
        <v>0</v>
      </c>
      <c r="AN257" s="134">
        <f t="shared" si="619"/>
        <v>0</v>
      </c>
      <c r="AO257" s="134">
        <f t="shared" si="619"/>
        <v>0</v>
      </c>
      <c r="AP257" s="134">
        <f t="shared" si="619"/>
        <v>0</v>
      </c>
      <c r="AQ257" s="134">
        <f t="shared" si="619"/>
        <v>0</v>
      </c>
      <c r="AR257" s="134">
        <f t="shared" si="619"/>
        <v>0</v>
      </c>
      <c r="AS257" s="134">
        <f t="shared" si="619"/>
        <v>0</v>
      </c>
      <c r="AT257" s="134">
        <f t="shared" si="619"/>
        <v>0</v>
      </c>
    </row>
    <row r="258" spans="2:46" x14ac:dyDescent="0.75">
      <c r="B258" s="32"/>
      <c r="C258" s="44" t="s">
        <v>138</v>
      </c>
      <c r="D258" s="61">
        <f>INDEX('TS Pat Cap ($M)'!$L$7:$L$50,MATCH($C164,'TS Pat Cap ($M)'!$C$7:$C$50,0),1)</f>
        <v>0</v>
      </c>
      <c r="E258" s="134">
        <f t="shared" si="611"/>
        <v>6.8815936268392316E-2</v>
      </c>
      <c r="F258" s="134">
        <f t="shared" ref="F258:AT258" si="620">F164/F$199*(1-$D258)</f>
        <v>6.9575086328993174E-2</v>
      </c>
      <c r="G258" s="134">
        <f t="shared" si="620"/>
        <v>7.0258083452819711E-2</v>
      </c>
      <c r="H258" s="134">
        <f t="shared" si="620"/>
        <v>7.1393701383463279E-2</v>
      </c>
      <c r="I258" s="134">
        <f t="shared" si="620"/>
        <v>7.1622044292376577E-2</v>
      </c>
      <c r="J258" s="134">
        <f t="shared" si="620"/>
        <v>7.2092632184171571E-2</v>
      </c>
      <c r="K258" s="134">
        <f t="shared" si="620"/>
        <v>7.4443282022106733E-2</v>
      </c>
      <c r="L258" s="134">
        <f t="shared" si="620"/>
        <v>7.8659917106165766E-2</v>
      </c>
      <c r="M258" s="134">
        <f t="shared" si="620"/>
        <v>7.8876643448203651E-2</v>
      </c>
      <c r="N258" s="134">
        <f t="shared" si="620"/>
        <v>7.9851498333060281E-2</v>
      </c>
      <c r="O258" s="134">
        <f t="shared" si="620"/>
        <v>0</v>
      </c>
      <c r="P258" s="134">
        <f t="shared" si="620"/>
        <v>0</v>
      </c>
      <c r="Q258" s="134">
        <f t="shared" si="620"/>
        <v>0</v>
      </c>
      <c r="R258" s="134">
        <f t="shared" si="620"/>
        <v>0</v>
      </c>
      <c r="S258" s="134">
        <f t="shared" si="620"/>
        <v>0</v>
      </c>
      <c r="T258" s="134">
        <f t="shared" si="620"/>
        <v>0</v>
      </c>
      <c r="U258" s="134">
        <f t="shared" si="620"/>
        <v>0</v>
      </c>
      <c r="V258" s="134">
        <f t="shared" si="620"/>
        <v>0</v>
      </c>
      <c r="W258" s="134">
        <f t="shared" si="620"/>
        <v>0</v>
      </c>
      <c r="X258" s="134">
        <f t="shared" si="620"/>
        <v>0</v>
      </c>
      <c r="Y258" s="134">
        <f t="shared" si="620"/>
        <v>0</v>
      </c>
      <c r="Z258" s="134">
        <f t="shared" si="620"/>
        <v>0</v>
      </c>
      <c r="AA258" s="134">
        <f t="shared" si="620"/>
        <v>0</v>
      </c>
      <c r="AB258" s="134">
        <f t="shared" si="620"/>
        <v>0</v>
      </c>
      <c r="AC258" s="134">
        <f t="shared" si="620"/>
        <v>0</v>
      </c>
      <c r="AD258" s="134">
        <f t="shared" si="620"/>
        <v>0</v>
      </c>
      <c r="AE258" s="134">
        <f t="shared" si="620"/>
        <v>0</v>
      </c>
      <c r="AF258" s="134">
        <f t="shared" si="620"/>
        <v>0</v>
      </c>
      <c r="AG258" s="134">
        <f t="shared" si="620"/>
        <v>0</v>
      </c>
      <c r="AH258" s="134">
        <f t="shared" si="620"/>
        <v>0</v>
      </c>
      <c r="AI258" s="134">
        <f t="shared" si="620"/>
        <v>0</v>
      </c>
      <c r="AJ258" s="134">
        <f t="shared" si="620"/>
        <v>0</v>
      </c>
      <c r="AK258" s="134">
        <f t="shared" si="620"/>
        <v>0</v>
      </c>
      <c r="AL258" s="134">
        <f t="shared" si="620"/>
        <v>0</v>
      </c>
      <c r="AM258" s="134">
        <f t="shared" si="620"/>
        <v>0</v>
      </c>
      <c r="AN258" s="134">
        <f t="shared" si="620"/>
        <v>0</v>
      </c>
      <c r="AO258" s="134">
        <f t="shared" si="620"/>
        <v>0</v>
      </c>
      <c r="AP258" s="134">
        <f t="shared" si="620"/>
        <v>0</v>
      </c>
      <c r="AQ258" s="134">
        <f t="shared" si="620"/>
        <v>0</v>
      </c>
      <c r="AR258" s="134">
        <f t="shared" si="620"/>
        <v>0</v>
      </c>
      <c r="AS258" s="134">
        <f t="shared" si="620"/>
        <v>0</v>
      </c>
      <c r="AT258" s="134">
        <f t="shared" si="620"/>
        <v>0</v>
      </c>
    </row>
    <row r="259" spans="2:46" x14ac:dyDescent="0.75">
      <c r="B259" s="32"/>
      <c r="C259" s="44" t="s">
        <v>70</v>
      </c>
      <c r="D259" s="61">
        <f>INDEX('TS Pat Cap ($M)'!$L$7:$L$50,MATCH($C165,'TS Pat Cap ($M)'!$C$7:$C$50,0),1)</f>
        <v>0</v>
      </c>
      <c r="E259" s="134">
        <f t="shared" si="611"/>
        <v>2.3605012837076188E-2</v>
      </c>
      <c r="F259" s="134">
        <f t="shared" ref="F259:AT259" si="621">F165/F$199*(1-$D259)</f>
        <v>2.3865413957768065E-2</v>
      </c>
      <c r="G259" s="134">
        <f t="shared" si="621"/>
        <v>2.4099693352191077E-2</v>
      </c>
      <c r="H259" s="134">
        <f t="shared" si="621"/>
        <v>2.4489229225485125E-2</v>
      </c>
      <c r="I259" s="134">
        <f t="shared" si="621"/>
        <v>2.4567554648176924E-2</v>
      </c>
      <c r="J259" s="134">
        <f t="shared" si="621"/>
        <v>2.472897413658539E-2</v>
      </c>
      <c r="K259" s="134">
        <f t="shared" si="621"/>
        <v>2.5535286200458543E-2</v>
      </c>
      <c r="L259" s="134">
        <f t="shared" si="621"/>
        <v>2.6981662297127239E-2</v>
      </c>
      <c r="M259" s="134">
        <f t="shared" si="621"/>
        <v>2.7056003043811037E-2</v>
      </c>
      <c r="N259" s="134">
        <f t="shared" si="621"/>
        <v>2.739039451356564E-2</v>
      </c>
      <c r="O259" s="134">
        <f t="shared" si="621"/>
        <v>2.9767363054925642E-2</v>
      </c>
      <c r="P259" s="134">
        <f t="shared" si="621"/>
        <v>0</v>
      </c>
      <c r="Q259" s="134">
        <f t="shared" si="621"/>
        <v>0</v>
      </c>
      <c r="R259" s="134">
        <f t="shared" si="621"/>
        <v>0</v>
      </c>
      <c r="S259" s="134">
        <f t="shared" si="621"/>
        <v>0</v>
      </c>
      <c r="T259" s="134">
        <f t="shared" si="621"/>
        <v>0</v>
      </c>
      <c r="U259" s="134">
        <f t="shared" si="621"/>
        <v>0</v>
      </c>
      <c r="V259" s="134">
        <f t="shared" si="621"/>
        <v>0</v>
      </c>
      <c r="W259" s="134">
        <f t="shared" si="621"/>
        <v>0</v>
      </c>
      <c r="X259" s="134">
        <f t="shared" si="621"/>
        <v>0</v>
      </c>
      <c r="Y259" s="134">
        <f t="shared" si="621"/>
        <v>0</v>
      </c>
      <c r="Z259" s="134">
        <f t="shared" si="621"/>
        <v>0</v>
      </c>
      <c r="AA259" s="134">
        <f t="shared" si="621"/>
        <v>0</v>
      </c>
      <c r="AB259" s="134">
        <f t="shared" si="621"/>
        <v>0</v>
      </c>
      <c r="AC259" s="134">
        <f t="shared" si="621"/>
        <v>0</v>
      </c>
      <c r="AD259" s="134">
        <f t="shared" si="621"/>
        <v>0</v>
      </c>
      <c r="AE259" s="134">
        <f t="shared" si="621"/>
        <v>0</v>
      </c>
      <c r="AF259" s="134">
        <f t="shared" si="621"/>
        <v>0</v>
      </c>
      <c r="AG259" s="134">
        <f t="shared" si="621"/>
        <v>0</v>
      </c>
      <c r="AH259" s="134">
        <f t="shared" si="621"/>
        <v>0</v>
      </c>
      <c r="AI259" s="134">
        <f t="shared" si="621"/>
        <v>0</v>
      </c>
      <c r="AJ259" s="134">
        <f t="shared" si="621"/>
        <v>0</v>
      </c>
      <c r="AK259" s="134">
        <f t="shared" si="621"/>
        <v>0</v>
      </c>
      <c r="AL259" s="134">
        <f t="shared" si="621"/>
        <v>0</v>
      </c>
      <c r="AM259" s="134">
        <f t="shared" si="621"/>
        <v>0</v>
      </c>
      <c r="AN259" s="134">
        <f t="shared" si="621"/>
        <v>0</v>
      </c>
      <c r="AO259" s="134">
        <f t="shared" si="621"/>
        <v>0</v>
      </c>
      <c r="AP259" s="134">
        <f t="shared" si="621"/>
        <v>0</v>
      </c>
      <c r="AQ259" s="134">
        <f t="shared" si="621"/>
        <v>0</v>
      </c>
      <c r="AR259" s="134">
        <f t="shared" si="621"/>
        <v>0</v>
      </c>
      <c r="AS259" s="134">
        <f t="shared" si="621"/>
        <v>0</v>
      </c>
      <c r="AT259" s="134">
        <f t="shared" si="621"/>
        <v>0</v>
      </c>
    </row>
    <row r="260" spans="2:46" x14ac:dyDescent="0.75">
      <c r="B260" s="32"/>
      <c r="C260" s="44" t="s">
        <v>101</v>
      </c>
      <c r="D260" s="61">
        <f>INDEX('TS Pat Cap ($M)'!$L$7:$L$50,MATCH($C166,'TS Pat Cap ($M)'!$C$7:$C$50,0),1)</f>
        <v>0.33333333333333331</v>
      </c>
      <c r="E260" s="134">
        <f t="shared" si="611"/>
        <v>2.7269788255907562E-2</v>
      </c>
      <c r="F260" s="134">
        <f t="shared" ref="F260:AT260" si="622">F166/F$199*(1-$D260)</f>
        <v>2.7570617722592491E-2</v>
      </c>
      <c r="G260" s="134">
        <f t="shared" si="622"/>
        <v>2.7841269957468766E-2</v>
      </c>
      <c r="H260" s="134">
        <f t="shared" si="622"/>
        <v>2.8291282878712506E-2</v>
      </c>
      <c r="I260" s="134">
        <f t="shared" si="622"/>
        <v>2.8381768645723188E-2</v>
      </c>
      <c r="J260" s="134">
        <f t="shared" si="622"/>
        <v>2.8568249174230329E-2</v>
      </c>
      <c r="K260" s="134">
        <f t="shared" si="622"/>
        <v>2.9499744505402884E-2</v>
      </c>
      <c r="L260" s="134">
        <f t="shared" si="622"/>
        <v>3.117067644544444E-2</v>
      </c>
      <c r="M260" s="134">
        <f t="shared" si="622"/>
        <v>3.125655889909297E-2</v>
      </c>
      <c r="N260" s="134">
        <f t="shared" si="622"/>
        <v>3.1642866021132192E-2</v>
      </c>
      <c r="O260" s="134">
        <f t="shared" si="622"/>
        <v>3.4388868713917393E-2</v>
      </c>
      <c r="P260" s="134">
        <f t="shared" si="622"/>
        <v>3.5443941385229008E-2</v>
      </c>
      <c r="Q260" s="134">
        <f t="shared" si="622"/>
        <v>0</v>
      </c>
      <c r="R260" s="134">
        <f t="shared" si="622"/>
        <v>0</v>
      </c>
      <c r="S260" s="134">
        <f t="shared" si="622"/>
        <v>0</v>
      </c>
      <c r="T260" s="134">
        <f t="shared" si="622"/>
        <v>0</v>
      </c>
      <c r="U260" s="134">
        <f t="shared" si="622"/>
        <v>0</v>
      </c>
      <c r="V260" s="134">
        <f t="shared" si="622"/>
        <v>0</v>
      </c>
      <c r="W260" s="134">
        <f t="shared" si="622"/>
        <v>0</v>
      </c>
      <c r="X260" s="134">
        <f t="shared" si="622"/>
        <v>0</v>
      </c>
      <c r="Y260" s="134">
        <f t="shared" si="622"/>
        <v>0</v>
      </c>
      <c r="Z260" s="134">
        <f t="shared" si="622"/>
        <v>0</v>
      </c>
      <c r="AA260" s="134">
        <f t="shared" si="622"/>
        <v>0</v>
      </c>
      <c r="AB260" s="134">
        <f t="shared" si="622"/>
        <v>0</v>
      </c>
      <c r="AC260" s="134">
        <f t="shared" si="622"/>
        <v>0</v>
      </c>
      <c r="AD260" s="134">
        <f t="shared" si="622"/>
        <v>0</v>
      </c>
      <c r="AE260" s="134">
        <f t="shared" si="622"/>
        <v>0</v>
      </c>
      <c r="AF260" s="134">
        <f t="shared" si="622"/>
        <v>0</v>
      </c>
      <c r="AG260" s="134">
        <f t="shared" si="622"/>
        <v>0</v>
      </c>
      <c r="AH260" s="134">
        <f t="shared" si="622"/>
        <v>0</v>
      </c>
      <c r="AI260" s="134">
        <f t="shared" si="622"/>
        <v>0</v>
      </c>
      <c r="AJ260" s="134">
        <f t="shared" si="622"/>
        <v>0</v>
      </c>
      <c r="AK260" s="134">
        <f t="shared" si="622"/>
        <v>0</v>
      </c>
      <c r="AL260" s="134">
        <f t="shared" si="622"/>
        <v>0</v>
      </c>
      <c r="AM260" s="134">
        <f t="shared" si="622"/>
        <v>0</v>
      </c>
      <c r="AN260" s="134">
        <f t="shared" si="622"/>
        <v>0</v>
      </c>
      <c r="AO260" s="134">
        <f t="shared" si="622"/>
        <v>0</v>
      </c>
      <c r="AP260" s="134">
        <f t="shared" si="622"/>
        <v>0</v>
      </c>
      <c r="AQ260" s="134">
        <f t="shared" si="622"/>
        <v>0</v>
      </c>
      <c r="AR260" s="134">
        <f t="shared" si="622"/>
        <v>0</v>
      </c>
      <c r="AS260" s="134">
        <f t="shared" si="622"/>
        <v>0</v>
      </c>
      <c r="AT260" s="134">
        <f t="shared" si="622"/>
        <v>0</v>
      </c>
    </row>
    <row r="261" spans="2:46" x14ac:dyDescent="0.75">
      <c r="B261" s="32"/>
      <c r="C261" s="44" t="s">
        <v>71</v>
      </c>
      <c r="D261" s="61">
        <f>INDEX('TS Pat Cap ($M)'!$L$7:$L$50,MATCH($C167,'TS Pat Cap ($M)'!$C$7:$C$50,0),1)</f>
        <v>0</v>
      </c>
      <c r="E261" s="134">
        <f t="shared" si="611"/>
        <v>2.376390130343246E-2</v>
      </c>
      <c r="F261" s="134">
        <f t="shared" ref="F261:AT261" si="623">F167/F$199*(1-$D261)</f>
        <v>2.4026055218540926E-2</v>
      </c>
      <c r="G261" s="134">
        <f t="shared" si="623"/>
        <v>2.426191157858288E-2</v>
      </c>
      <c r="H261" s="134">
        <f t="shared" si="623"/>
        <v>2.4654069469408773E-2</v>
      </c>
      <c r="I261" s="134">
        <f t="shared" si="623"/>
        <v>2.4732922110889823E-2</v>
      </c>
      <c r="J261" s="134">
        <f t="shared" si="623"/>
        <v>2.4895428135244289E-2</v>
      </c>
      <c r="K261" s="134">
        <f t="shared" si="623"/>
        <v>2.5707167592363005E-2</v>
      </c>
      <c r="L261" s="134">
        <f t="shared" si="623"/>
        <v>2.7163279438016899E-2</v>
      </c>
      <c r="M261" s="134">
        <f t="shared" si="623"/>
        <v>2.7238120582108231E-2</v>
      </c>
      <c r="N261" s="134">
        <f t="shared" si="623"/>
        <v>2.7574762885114165E-2</v>
      </c>
      <c r="O261" s="134">
        <f t="shared" si="623"/>
        <v>2.996773111640107E-2</v>
      </c>
      <c r="P261" s="134">
        <f t="shared" si="623"/>
        <v>3.0887160434799485E-2</v>
      </c>
      <c r="Q261" s="134">
        <f t="shared" si="623"/>
        <v>3.2022151702781797E-2</v>
      </c>
      <c r="R261" s="134">
        <f t="shared" si="623"/>
        <v>0</v>
      </c>
      <c r="S261" s="134">
        <f t="shared" si="623"/>
        <v>0</v>
      </c>
      <c r="T261" s="134">
        <f t="shared" si="623"/>
        <v>0</v>
      </c>
      <c r="U261" s="134">
        <f t="shared" si="623"/>
        <v>0</v>
      </c>
      <c r="V261" s="134">
        <f t="shared" si="623"/>
        <v>0</v>
      </c>
      <c r="W261" s="134">
        <f t="shared" si="623"/>
        <v>0</v>
      </c>
      <c r="X261" s="134">
        <f t="shared" si="623"/>
        <v>0</v>
      </c>
      <c r="Y261" s="134">
        <f t="shared" si="623"/>
        <v>0</v>
      </c>
      <c r="Z261" s="134">
        <f t="shared" si="623"/>
        <v>0</v>
      </c>
      <c r="AA261" s="134">
        <f t="shared" si="623"/>
        <v>0</v>
      </c>
      <c r="AB261" s="134">
        <f t="shared" si="623"/>
        <v>0</v>
      </c>
      <c r="AC261" s="134">
        <f t="shared" si="623"/>
        <v>0</v>
      </c>
      <c r="AD261" s="134">
        <f t="shared" si="623"/>
        <v>0</v>
      </c>
      <c r="AE261" s="134">
        <f t="shared" si="623"/>
        <v>0</v>
      </c>
      <c r="AF261" s="134">
        <f t="shared" si="623"/>
        <v>0</v>
      </c>
      <c r="AG261" s="134">
        <f t="shared" si="623"/>
        <v>0</v>
      </c>
      <c r="AH261" s="134">
        <f t="shared" si="623"/>
        <v>0</v>
      </c>
      <c r="AI261" s="134">
        <f t="shared" si="623"/>
        <v>0</v>
      </c>
      <c r="AJ261" s="134">
        <f t="shared" si="623"/>
        <v>0</v>
      </c>
      <c r="AK261" s="134">
        <f t="shared" si="623"/>
        <v>0</v>
      </c>
      <c r="AL261" s="134">
        <f t="shared" si="623"/>
        <v>0</v>
      </c>
      <c r="AM261" s="134">
        <f t="shared" si="623"/>
        <v>0</v>
      </c>
      <c r="AN261" s="134">
        <f t="shared" si="623"/>
        <v>0</v>
      </c>
      <c r="AO261" s="134">
        <f t="shared" si="623"/>
        <v>0</v>
      </c>
      <c r="AP261" s="134">
        <f t="shared" si="623"/>
        <v>0</v>
      </c>
      <c r="AQ261" s="134">
        <f t="shared" si="623"/>
        <v>0</v>
      </c>
      <c r="AR261" s="134">
        <f t="shared" si="623"/>
        <v>0</v>
      </c>
      <c r="AS261" s="134">
        <f t="shared" si="623"/>
        <v>0</v>
      </c>
      <c r="AT261" s="134">
        <f t="shared" si="623"/>
        <v>0</v>
      </c>
    </row>
    <row r="262" spans="2:46" x14ac:dyDescent="0.75">
      <c r="B262" s="32"/>
      <c r="C262" s="44" t="s">
        <v>72</v>
      </c>
      <c r="D262" s="61">
        <f>INDEX('TS Pat Cap ($M)'!$L$7:$L$50,MATCH($C168,'TS Pat Cap ($M)'!$C$7:$C$50,0),1)</f>
        <v>0</v>
      </c>
      <c r="E262" s="134">
        <f t="shared" si="611"/>
        <v>1.7876710728005105E-2</v>
      </c>
      <c r="F262" s="134">
        <f t="shared" ref="F262:AT262" si="624">F168/F$199*(1-$D262)</f>
        <v>1.8073919496328476E-2</v>
      </c>
      <c r="G262" s="134">
        <f t="shared" si="624"/>
        <v>1.8251345579192287E-2</v>
      </c>
      <c r="H262" s="134">
        <f t="shared" si="624"/>
        <v>1.8546351566823896E-2</v>
      </c>
      <c r="I262" s="134">
        <f t="shared" si="624"/>
        <v>1.8605669514828175E-2</v>
      </c>
      <c r="J262" s="134">
        <f t="shared" si="624"/>
        <v>1.8727916832381345E-2</v>
      </c>
      <c r="K262" s="134">
        <f t="shared" si="624"/>
        <v>1.9338558632148593E-2</v>
      </c>
      <c r="L262" s="134">
        <f t="shared" si="624"/>
        <v>2.043393812897458E-2</v>
      </c>
      <c r="M262" s="134">
        <f t="shared" si="624"/>
        <v>2.0490238374729283E-2</v>
      </c>
      <c r="N262" s="134">
        <f t="shared" si="624"/>
        <v>2.0743482023270161E-2</v>
      </c>
      <c r="O262" s="134">
        <f t="shared" si="624"/>
        <v>2.2543624192933317E-2</v>
      </c>
      <c r="P262" s="134">
        <f t="shared" si="624"/>
        <v>2.3235277122727351E-2</v>
      </c>
      <c r="Q262" s="134">
        <f t="shared" si="624"/>
        <v>2.4089089395277097E-2</v>
      </c>
      <c r="R262" s="134">
        <f t="shared" si="624"/>
        <v>2.4885992419818811E-2</v>
      </c>
      <c r="S262" s="134">
        <f t="shared" si="624"/>
        <v>0</v>
      </c>
      <c r="T262" s="134">
        <f t="shared" si="624"/>
        <v>0</v>
      </c>
      <c r="U262" s="134">
        <f t="shared" si="624"/>
        <v>0</v>
      </c>
      <c r="V262" s="134">
        <f t="shared" si="624"/>
        <v>0</v>
      </c>
      <c r="W262" s="134">
        <f t="shared" si="624"/>
        <v>0</v>
      </c>
      <c r="X262" s="134">
        <f t="shared" si="624"/>
        <v>0</v>
      </c>
      <c r="Y262" s="134">
        <f t="shared" si="624"/>
        <v>0</v>
      </c>
      <c r="Z262" s="134">
        <f t="shared" si="624"/>
        <v>0</v>
      </c>
      <c r="AA262" s="134">
        <f t="shared" si="624"/>
        <v>0</v>
      </c>
      <c r="AB262" s="134">
        <f t="shared" si="624"/>
        <v>0</v>
      </c>
      <c r="AC262" s="134">
        <f t="shared" si="624"/>
        <v>0</v>
      </c>
      <c r="AD262" s="134">
        <f t="shared" si="624"/>
        <v>0</v>
      </c>
      <c r="AE262" s="134">
        <f t="shared" si="624"/>
        <v>0</v>
      </c>
      <c r="AF262" s="134">
        <f t="shared" si="624"/>
        <v>0</v>
      </c>
      <c r="AG262" s="134">
        <f t="shared" si="624"/>
        <v>0</v>
      </c>
      <c r="AH262" s="134">
        <f t="shared" si="624"/>
        <v>0</v>
      </c>
      <c r="AI262" s="134">
        <f t="shared" si="624"/>
        <v>0</v>
      </c>
      <c r="AJ262" s="134">
        <f t="shared" si="624"/>
        <v>0</v>
      </c>
      <c r="AK262" s="134">
        <f t="shared" si="624"/>
        <v>0</v>
      </c>
      <c r="AL262" s="134">
        <f t="shared" si="624"/>
        <v>0</v>
      </c>
      <c r="AM262" s="134">
        <f t="shared" si="624"/>
        <v>0</v>
      </c>
      <c r="AN262" s="134">
        <f t="shared" si="624"/>
        <v>0</v>
      </c>
      <c r="AO262" s="134">
        <f t="shared" si="624"/>
        <v>0</v>
      </c>
      <c r="AP262" s="134">
        <f t="shared" si="624"/>
        <v>0</v>
      </c>
      <c r="AQ262" s="134">
        <f t="shared" si="624"/>
        <v>0</v>
      </c>
      <c r="AR262" s="134">
        <f t="shared" si="624"/>
        <v>0</v>
      </c>
      <c r="AS262" s="134">
        <f t="shared" si="624"/>
        <v>0</v>
      </c>
      <c r="AT262" s="134">
        <f t="shared" si="624"/>
        <v>0</v>
      </c>
    </row>
    <row r="263" spans="2:46" x14ac:dyDescent="0.75">
      <c r="B263" s="32"/>
      <c r="C263" s="44" t="s">
        <v>102</v>
      </c>
      <c r="D263" s="61">
        <f>INDEX('TS Pat Cap ($M)'!$L$7:$L$50,MATCH($C169,'TS Pat Cap ($M)'!$C$7:$C$50,0),1)</f>
        <v>0</v>
      </c>
      <c r="E263" s="134">
        <f t="shared" si="611"/>
        <v>7.7662075172363412E-2</v>
      </c>
      <c r="F263" s="134">
        <f t="shared" ref="F263:AT263" si="625">F169/F$199*(1-$D263)</f>
        <v>7.8518812321786868E-2</v>
      </c>
      <c r="G263" s="134">
        <f t="shared" si="625"/>
        <v>7.9289607240078025E-2</v>
      </c>
      <c r="H263" s="134">
        <f t="shared" si="625"/>
        <v>8.0571206385263716E-2</v>
      </c>
      <c r="I263" s="134">
        <f t="shared" si="625"/>
        <v>8.0828902278376843E-2</v>
      </c>
      <c r="J263" s="134">
        <f t="shared" si="625"/>
        <v>8.1359983219937371E-2</v>
      </c>
      <c r="K263" s="134">
        <f t="shared" si="625"/>
        <v>8.4012803980896417E-2</v>
      </c>
      <c r="L263" s="134">
        <f t="shared" si="625"/>
        <v>8.8771478332073245E-2</v>
      </c>
      <c r="M263" s="134">
        <f t="shared" si="625"/>
        <v>8.9016064373910034E-2</v>
      </c>
      <c r="N263" s="134">
        <f t="shared" si="625"/>
        <v>9.0116234733499445E-2</v>
      </c>
      <c r="O263" s="134">
        <f t="shared" si="625"/>
        <v>9.79366206326968E-2</v>
      </c>
      <c r="P263" s="134">
        <f t="shared" si="625"/>
        <v>0.10094137931812436</v>
      </c>
      <c r="Q263" s="134">
        <f t="shared" si="625"/>
        <v>0.1046506093830248</v>
      </c>
      <c r="R263" s="134">
        <f t="shared" si="625"/>
        <v>0.10811260770803481</v>
      </c>
      <c r="S263" s="134">
        <f t="shared" si="625"/>
        <v>0.11087176152491582</v>
      </c>
      <c r="T263" s="134">
        <f t="shared" si="625"/>
        <v>0</v>
      </c>
      <c r="U263" s="134">
        <f t="shared" si="625"/>
        <v>0</v>
      </c>
      <c r="V263" s="134">
        <f t="shared" si="625"/>
        <v>0</v>
      </c>
      <c r="W263" s="134">
        <f t="shared" si="625"/>
        <v>0</v>
      </c>
      <c r="X263" s="134">
        <f t="shared" si="625"/>
        <v>0</v>
      </c>
      <c r="Y263" s="134">
        <f t="shared" si="625"/>
        <v>0</v>
      </c>
      <c r="Z263" s="134">
        <f t="shared" si="625"/>
        <v>0</v>
      </c>
      <c r="AA263" s="134">
        <f t="shared" si="625"/>
        <v>0</v>
      </c>
      <c r="AB263" s="134">
        <f t="shared" si="625"/>
        <v>0</v>
      </c>
      <c r="AC263" s="134">
        <f t="shared" si="625"/>
        <v>0</v>
      </c>
      <c r="AD263" s="134">
        <f t="shared" si="625"/>
        <v>0</v>
      </c>
      <c r="AE263" s="134">
        <f t="shared" si="625"/>
        <v>0</v>
      </c>
      <c r="AF263" s="134">
        <f t="shared" si="625"/>
        <v>0</v>
      </c>
      <c r="AG263" s="134">
        <f t="shared" si="625"/>
        <v>0</v>
      </c>
      <c r="AH263" s="134">
        <f t="shared" si="625"/>
        <v>0</v>
      </c>
      <c r="AI263" s="134">
        <f t="shared" si="625"/>
        <v>0</v>
      </c>
      <c r="AJ263" s="134">
        <f t="shared" si="625"/>
        <v>0</v>
      </c>
      <c r="AK263" s="134">
        <f t="shared" si="625"/>
        <v>0</v>
      </c>
      <c r="AL263" s="134">
        <f t="shared" si="625"/>
        <v>0</v>
      </c>
      <c r="AM263" s="134">
        <f t="shared" si="625"/>
        <v>0</v>
      </c>
      <c r="AN263" s="134">
        <f t="shared" si="625"/>
        <v>0</v>
      </c>
      <c r="AO263" s="134">
        <f t="shared" si="625"/>
        <v>0</v>
      </c>
      <c r="AP263" s="134">
        <f t="shared" si="625"/>
        <v>0</v>
      </c>
      <c r="AQ263" s="134">
        <f t="shared" si="625"/>
        <v>0</v>
      </c>
      <c r="AR263" s="134">
        <f t="shared" si="625"/>
        <v>0</v>
      </c>
      <c r="AS263" s="134">
        <f t="shared" si="625"/>
        <v>0</v>
      </c>
      <c r="AT263" s="134">
        <f t="shared" si="625"/>
        <v>0</v>
      </c>
    </row>
    <row r="264" spans="2:46" x14ac:dyDescent="0.75">
      <c r="B264" s="32"/>
      <c r="C264" s="44" t="s">
        <v>73</v>
      </c>
      <c r="D264" s="61">
        <f>INDEX('TS Pat Cap ($M)'!$L$7:$L$50,MATCH($C170,'TS Pat Cap ($M)'!$C$7:$C$50,0),1)</f>
        <v>1</v>
      </c>
      <c r="E264" s="134">
        <f t="shared" si="611"/>
        <v>0</v>
      </c>
      <c r="F264" s="134">
        <f t="shared" ref="F264:AT264" si="626">F170/F$199*(1-$D264)</f>
        <v>0</v>
      </c>
      <c r="G264" s="134">
        <f t="shared" si="626"/>
        <v>0</v>
      </c>
      <c r="H264" s="134">
        <f t="shared" si="626"/>
        <v>0</v>
      </c>
      <c r="I264" s="134">
        <f t="shared" si="626"/>
        <v>0</v>
      </c>
      <c r="J264" s="134">
        <f t="shared" si="626"/>
        <v>0</v>
      </c>
      <c r="K264" s="134">
        <f t="shared" si="626"/>
        <v>0</v>
      </c>
      <c r="L264" s="134">
        <f t="shared" si="626"/>
        <v>0</v>
      </c>
      <c r="M264" s="134">
        <f t="shared" si="626"/>
        <v>0</v>
      </c>
      <c r="N264" s="134">
        <f t="shared" si="626"/>
        <v>0</v>
      </c>
      <c r="O264" s="134">
        <f t="shared" si="626"/>
        <v>0</v>
      </c>
      <c r="P264" s="134">
        <f t="shared" si="626"/>
        <v>0</v>
      </c>
      <c r="Q264" s="134">
        <f t="shared" si="626"/>
        <v>0</v>
      </c>
      <c r="R264" s="134">
        <f t="shared" si="626"/>
        <v>0</v>
      </c>
      <c r="S264" s="134">
        <f t="shared" si="626"/>
        <v>0</v>
      </c>
      <c r="T264" s="134">
        <f t="shared" si="626"/>
        <v>0</v>
      </c>
      <c r="U264" s="134">
        <f t="shared" si="626"/>
        <v>0</v>
      </c>
      <c r="V264" s="134">
        <f t="shared" si="626"/>
        <v>0</v>
      </c>
      <c r="W264" s="134">
        <f t="shared" si="626"/>
        <v>0</v>
      </c>
      <c r="X264" s="134">
        <f t="shared" si="626"/>
        <v>0</v>
      </c>
      <c r="Y264" s="134">
        <f t="shared" si="626"/>
        <v>0</v>
      </c>
      <c r="Z264" s="134">
        <f t="shared" si="626"/>
        <v>0</v>
      </c>
      <c r="AA264" s="134">
        <f t="shared" si="626"/>
        <v>0</v>
      </c>
      <c r="AB264" s="134">
        <f t="shared" si="626"/>
        <v>0</v>
      </c>
      <c r="AC264" s="134">
        <f t="shared" si="626"/>
        <v>0</v>
      </c>
      <c r="AD264" s="134">
        <f t="shared" si="626"/>
        <v>0</v>
      </c>
      <c r="AE264" s="134">
        <f t="shared" si="626"/>
        <v>0</v>
      </c>
      <c r="AF264" s="134">
        <f t="shared" si="626"/>
        <v>0</v>
      </c>
      <c r="AG264" s="134">
        <f t="shared" si="626"/>
        <v>0</v>
      </c>
      <c r="AH264" s="134">
        <f t="shared" si="626"/>
        <v>0</v>
      </c>
      <c r="AI264" s="134">
        <f t="shared" si="626"/>
        <v>0</v>
      </c>
      <c r="AJ264" s="134">
        <f t="shared" si="626"/>
        <v>0</v>
      </c>
      <c r="AK264" s="134">
        <f t="shared" si="626"/>
        <v>0</v>
      </c>
      <c r="AL264" s="134">
        <f t="shared" si="626"/>
        <v>0</v>
      </c>
      <c r="AM264" s="134">
        <f t="shared" si="626"/>
        <v>0</v>
      </c>
      <c r="AN264" s="134">
        <f t="shared" si="626"/>
        <v>0</v>
      </c>
      <c r="AO264" s="134">
        <f t="shared" si="626"/>
        <v>0</v>
      </c>
      <c r="AP264" s="134">
        <f t="shared" si="626"/>
        <v>0</v>
      </c>
      <c r="AQ264" s="134">
        <f t="shared" si="626"/>
        <v>0</v>
      </c>
      <c r="AR264" s="134">
        <f t="shared" si="626"/>
        <v>0</v>
      </c>
      <c r="AS264" s="134">
        <f t="shared" si="626"/>
        <v>0</v>
      </c>
      <c r="AT264" s="134">
        <f t="shared" si="626"/>
        <v>0</v>
      </c>
    </row>
    <row r="265" spans="2:46" x14ac:dyDescent="0.75">
      <c r="B265" s="32"/>
      <c r="C265" s="44" t="s">
        <v>74</v>
      </c>
      <c r="D265" s="61">
        <f>INDEX('TS Pat Cap ($M)'!$L$7:$L$50,MATCH($C171,'TS Pat Cap ($M)'!$C$7:$C$50,0),1)</f>
        <v>0</v>
      </c>
      <c r="E265" s="134">
        <f t="shared" si="611"/>
        <v>4.8793354782002583E-3</v>
      </c>
      <c r="F265" s="134">
        <f t="shared" ref="F265:AT265" si="627">F171/F$199*(1-$D265)</f>
        <v>4.933162368086939E-3</v>
      </c>
      <c r="G265" s="134">
        <f t="shared" si="627"/>
        <v>4.9815896987098649E-3</v>
      </c>
      <c r="H265" s="134">
        <f t="shared" si="627"/>
        <v>5.0621097229824191E-3</v>
      </c>
      <c r="I265" s="134">
        <f t="shared" si="627"/>
        <v>5.0783001828827359E-3</v>
      </c>
      <c r="J265" s="134">
        <f t="shared" si="627"/>
        <v>5.1116668174234822E-3</v>
      </c>
      <c r="K265" s="134">
        <f t="shared" si="627"/>
        <v>5.278337646493215E-3</v>
      </c>
      <c r="L265" s="134">
        <f t="shared" si="627"/>
        <v>5.577314573640294E-3</v>
      </c>
      <c r="M265" s="134">
        <f t="shared" si="627"/>
        <v>5.5926813707385956E-3</v>
      </c>
      <c r="N265" s="134">
        <f t="shared" si="627"/>
        <v>5.6618026278733692E-3</v>
      </c>
      <c r="O265" s="134">
        <f t="shared" si="627"/>
        <v>6.1531400829501507E-3</v>
      </c>
      <c r="P265" s="134">
        <f t="shared" si="627"/>
        <v>6.3419223891748814E-3</v>
      </c>
      <c r="Q265" s="134">
        <f t="shared" si="627"/>
        <v>6.5749650655688319E-3</v>
      </c>
      <c r="R265" s="134">
        <f t="shared" si="627"/>
        <v>6.7924747215392734E-3</v>
      </c>
      <c r="S265" s="134">
        <f t="shared" si="627"/>
        <v>6.9658262200491929E-3</v>
      </c>
      <c r="T265" s="134">
        <f t="shared" si="627"/>
        <v>7.8344449300092652E-3</v>
      </c>
      <c r="U265" s="134">
        <f t="shared" si="627"/>
        <v>7.8344449300092652E-3</v>
      </c>
      <c r="V265" s="134">
        <f t="shared" si="627"/>
        <v>0</v>
      </c>
      <c r="W265" s="134">
        <f t="shared" si="627"/>
        <v>0</v>
      </c>
      <c r="X265" s="134">
        <f t="shared" si="627"/>
        <v>0</v>
      </c>
      <c r="Y265" s="134">
        <f t="shared" si="627"/>
        <v>0</v>
      </c>
      <c r="Z265" s="134">
        <f t="shared" si="627"/>
        <v>0</v>
      </c>
      <c r="AA265" s="134">
        <f t="shared" si="627"/>
        <v>0</v>
      </c>
      <c r="AB265" s="134">
        <f t="shared" si="627"/>
        <v>0</v>
      </c>
      <c r="AC265" s="134">
        <f t="shared" si="627"/>
        <v>0</v>
      </c>
      <c r="AD265" s="134">
        <f t="shared" si="627"/>
        <v>0</v>
      </c>
      <c r="AE265" s="134">
        <f t="shared" si="627"/>
        <v>0</v>
      </c>
      <c r="AF265" s="134">
        <f t="shared" si="627"/>
        <v>0</v>
      </c>
      <c r="AG265" s="134">
        <f t="shared" si="627"/>
        <v>0</v>
      </c>
      <c r="AH265" s="134">
        <f t="shared" si="627"/>
        <v>0</v>
      </c>
      <c r="AI265" s="134">
        <f t="shared" si="627"/>
        <v>0</v>
      </c>
      <c r="AJ265" s="134">
        <f t="shared" si="627"/>
        <v>0</v>
      </c>
      <c r="AK265" s="134">
        <f t="shared" si="627"/>
        <v>0</v>
      </c>
      <c r="AL265" s="134">
        <f t="shared" si="627"/>
        <v>0</v>
      </c>
      <c r="AM265" s="134">
        <f t="shared" si="627"/>
        <v>0</v>
      </c>
      <c r="AN265" s="134">
        <f t="shared" si="627"/>
        <v>0</v>
      </c>
      <c r="AO265" s="134">
        <f t="shared" si="627"/>
        <v>0</v>
      </c>
      <c r="AP265" s="134">
        <f t="shared" si="627"/>
        <v>0</v>
      </c>
      <c r="AQ265" s="134">
        <f t="shared" si="627"/>
        <v>0</v>
      </c>
      <c r="AR265" s="134">
        <f t="shared" si="627"/>
        <v>0</v>
      </c>
      <c r="AS265" s="134">
        <f t="shared" si="627"/>
        <v>0</v>
      </c>
      <c r="AT265" s="134">
        <f t="shared" si="627"/>
        <v>0</v>
      </c>
    </row>
    <row r="266" spans="2:46" x14ac:dyDescent="0.75">
      <c r="B266" s="32"/>
      <c r="C266" s="44" t="s">
        <v>161</v>
      </c>
      <c r="D266" s="61">
        <f>INDEX('TS Pat Cap ($M)'!$L$7:$L$50,MATCH($C172,'TS Pat Cap ($M)'!$C$7:$C$50,0),1)</f>
        <v>0</v>
      </c>
      <c r="E266" s="134">
        <f t="shared" si="611"/>
        <v>2.0046739186278039E-2</v>
      </c>
      <c r="F266" s="134">
        <f t="shared" ref="F266:AT266" si="628">F172/F$199*(1-$D266)</f>
        <v>2.0267886846156678E-2</v>
      </c>
      <c r="G266" s="134">
        <f t="shared" si="628"/>
        <v>2.0466850428558992E-2</v>
      </c>
      <c r="H266" s="134">
        <f t="shared" si="628"/>
        <v>2.0797666772931375E-2</v>
      </c>
      <c r="I266" s="134">
        <f t="shared" si="628"/>
        <v>2.0864185242173268E-2</v>
      </c>
      <c r="J266" s="134">
        <f t="shared" si="628"/>
        <v>2.1001271987520182E-2</v>
      </c>
      <c r="K266" s="134">
        <f t="shared" si="628"/>
        <v>2.1686038725788004E-2</v>
      </c>
      <c r="L266" s="134">
        <f t="shared" si="628"/>
        <v>2.2914384779878765E-2</v>
      </c>
      <c r="M266" s="134">
        <f t="shared" si="628"/>
        <v>2.2977519232292305E-2</v>
      </c>
      <c r="N266" s="134">
        <f t="shared" si="628"/>
        <v>2.3261503766702628E-2</v>
      </c>
      <c r="O266" s="134">
        <f t="shared" si="628"/>
        <v>2.5280162630881998E-2</v>
      </c>
      <c r="P266" s="134">
        <f t="shared" si="628"/>
        <v>2.6055774324888151E-2</v>
      </c>
      <c r="Q266" s="134">
        <f t="shared" si="628"/>
        <v>2.7013229653347119E-2</v>
      </c>
      <c r="R266" s="134">
        <f t="shared" si="628"/>
        <v>2.7906867601222927E-2</v>
      </c>
      <c r="S266" s="134">
        <f t="shared" si="628"/>
        <v>2.8619081855337021E-2</v>
      </c>
      <c r="T266" s="134">
        <f t="shared" si="628"/>
        <v>3.2187799933585177E-2</v>
      </c>
      <c r="U266" s="134">
        <f t="shared" si="628"/>
        <v>3.2187799933585177E-2</v>
      </c>
      <c r="V266" s="134">
        <f t="shared" si="628"/>
        <v>3.2441964719602208E-2</v>
      </c>
      <c r="W266" s="134">
        <f t="shared" si="628"/>
        <v>0</v>
      </c>
      <c r="X266" s="134">
        <f t="shared" si="628"/>
        <v>0</v>
      </c>
      <c r="Y266" s="134">
        <f t="shared" si="628"/>
        <v>0</v>
      </c>
      <c r="Z266" s="134">
        <f t="shared" si="628"/>
        <v>0</v>
      </c>
      <c r="AA266" s="134">
        <f t="shared" si="628"/>
        <v>0</v>
      </c>
      <c r="AB266" s="134">
        <f t="shared" si="628"/>
        <v>0</v>
      </c>
      <c r="AC266" s="134">
        <f t="shared" si="628"/>
        <v>0</v>
      </c>
      <c r="AD266" s="134">
        <f t="shared" si="628"/>
        <v>0</v>
      </c>
      <c r="AE266" s="134">
        <f t="shared" si="628"/>
        <v>0</v>
      </c>
      <c r="AF266" s="134">
        <f t="shared" si="628"/>
        <v>0</v>
      </c>
      <c r="AG266" s="134">
        <f t="shared" si="628"/>
        <v>0</v>
      </c>
      <c r="AH266" s="134">
        <f t="shared" si="628"/>
        <v>0</v>
      </c>
      <c r="AI266" s="134">
        <f t="shared" si="628"/>
        <v>0</v>
      </c>
      <c r="AJ266" s="134">
        <f t="shared" si="628"/>
        <v>0</v>
      </c>
      <c r="AK266" s="134">
        <f t="shared" si="628"/>
        <v>0</v>
      </c>
      <c r="AL266" s="134">
        <f t="shared" si="628"/>
        <v>0</v>
      </c>
      <c r="AM266" s="134">
        <f t="shared" si="628"/>
        <v>0</v>
      </c>
      <c r="AN266" s="134">
        <f t="shared" si="628"/>
        <v>0</v>
      </c>
      <c r="AO266" s="134">
        <f t="shared" si="628"/>
        <v>0</v>
      </c>
      <c r="AP266" s="134">
        <f t="shared" si="628"/>
        <v>0</v>
      </c>
      <c r="AQ266" s="134">
        <f t="shared" si="628"/>
        <v>0</v>
      </c>
      <c r="AR266" s="134">
        <f t="shared" si="628"/>
        <v>0</v>
      </c>
      <c r="AS266" s="134">
        <f t="shared" si="628"/>
        <v>0</v>
      </c>
      <c r="AT266" s="134">
        <f t="shared" si="628"/>
        <v>0</v>
      </c>
    </row>
    <row r="267" spans="2:46" x14ac:dyDescent="0.75">
      <c r="B267" s="32"/>
      <c r="C267" s="44" t="s">
        <v>75</v>
      </c>
      <c r="D267" s="61">
        <f>INDEX('TS Pat Cap ($M)'!$L$7:$L$50,MATCH($C173,'TS Pat Cap ($M)'!$C$7:$C$50,0),1)</f>
        <v>0</v>
      </c>
      <c r="E267" s="134">
        <f t="shared" si="611"/>
        <v>2.4054922107624055E-2</v>
      </c>
      <c r="F267" s="134">
        <f t="shared" ref="F267:AT267" si="629">F173/F$199*(1-$D267)</f>
        <v>2.4320286448589058E-2</v>
      </c>
      <c r="G267" s="134">
        <f t="shared" si="629"/>
        <v>2.45590311856991E-2</v>
      </c>
      <c r="H267" s="134">
        <f t="shared" si="629"/>
        <v>2.4955991575209915E-2</v>
      </c>
      <c r="I267" s="134">
        <f t="shared" si="629"/>
        <v>2.5035809872912287E-2</v>
      </c>
      <c r="J267" s="134">
        <f t="shared" si="629"/>
        <v>2.5200306001218527E-2</v>
      </c>
      <c r="K267" s="134">
        <f t="shared" si="629"/>
        <v>2.6021986295348323E-2</v>
      </c>
      <c r="L267" s="134">
        <f t="shared" si="629"/>
        <v>2.7495930181074442E-2</v>
      </c>
      <c r="M267" s="134">
        <f t="shared" si="629"/>
        <v>2.7571687855227983E-2</v>
      </c>
      <c r="N267" s="134">
        <f t="shared" si="629"/>
        <v>2.7912452794180555E-2</v>
      </c>
      <c r="O267" s="134">
        <f t="shared" si="629"/>
        <v>3.0334726126939729E-2</v>
      </c>
      <c r="P267" s="134">
        <f t="shared" si="629"/>
        <v>3.1265415088955625E-2</v>
      </c>
      <c r="Q267" s="134">
        <f t="shared" si="629"/>
        <v>3.2414305845382241E-2</v>
      </c>
      <c r="R267" s="134">
        <f t="shared" si="629"/>
        <v>3.348661945353671E-2</v>
      </c>
      <c r="S267" s="134">
        <f t="shared" si="629"/>
        <v>3.4341235171707028E-2</v>
      </c>
      <c r="T267" s="134">
        <f t="shared" si="629"/>
        <v>3.8623489487415896E-2</v>
      </c>
      <c r="U267" s="134">
        <f t="shared" si="629"/>
        <v>3.8623489487415903E-2</v>
      </c>
      <c r="V267" s="134">
        <f t="shared" si="629"/>
        <v>3.8928472461121938E-2</v>
      </c>
      <c r="W267" s="134">
        <f t="shared" si="629"/>
        <v>4.0233733834725983E-2</v>
      </c>
      <c r="X267" s="134">
        <f t="shared" si="629"/>
        <v>0</v>
      </c>
      <c r="Y267" s="134">
        <f t="shared" si="629"/>
        <v>0</v>
      </c>
      <c r="Z267" s="134">
        <f t="shared" si="629"/>
        <v>0</v>
      </c>
      <c r="AA267" s="134">
        <f t="shared" si="629"/>
        <v>0</v>
      </c>
      <c r="AB267" s="134">
        <f t="shared" si="629"/>
        <v>0</v>
      </c>
      <c r="AC267" s="134">
        <f t="shared" si="629"/>
        <v>0</v>
      </c>
      <c r="AD267" s="134">
        <f t="shared" si="629"/>
        <v>0</v>
      </c>
      <c r="AE267" s="134">
        <f t="shared" si="629"/>
        <v>0</v>
      </c>
      <c r="AF267" s="134">
        <f t="shared" si="629"/>
        <v>0</v>
      </c>
      <c r="AG267" s="134">
        <f t="shared" si="629"/>
        <v>0</v>
      </c>
      <c r="AH267" s="134">
        <f t="shared" si="629"/>
        <v>0</v>
      </c>
      <c r="AI267" s="134">
        <f t="shared" si="629"/>
        <v>0</v>
      </c>
      <c r="AJ267" s="134">
        <f t="shared" si="629"/>
        <v>0</v>
      </c>
      <c r="AK267" s="134">
        <f t="shared" si="629"/>
        <v>0</v>
      </c>
      <c r="AL267" s="134">
        <f t="shared" si="629"/>
        <v>0</v>
      </c>
      <c r="AM267" s="134">
        <f t="shared" si="629"/>
        <v>0</v>
      </c>
      <c r="AN267" s="134">
        <f t="shared" si="629"/>
        <v>0</v>
      </c>
      <c r="AO267" s="134">
        <f t="shared" si="629"/>
        <v>0</v>
      </c>
      <c r="AP267" s="134">
        <f t="shared" si="629"/>
        <v>0</v>
      </c>
      <c r="AQ267" s="134">
        <f t="shared" si="629"/>
        <v>0</v>
      </c>
      <c r="AR267" s="134">
        <f t="shared" si="629"/>
        <v>0</v>
      </c>
      <c r="AS267" s="134">
        <f t="shared" si="629"/>
        <v>0</v>
      </c>
      <c r="AT267" s="134">
        <f t="shared" si="629"/>
        <v>0</v>
      </c>
    </row>
    <row r="268" spans="2:46" x14ac:dyDescent="0.75">
      <c r="B268" s="32"/>
      <c r="C268" s="44" t="s">
        <v>76</v>
      </c>
      <c r="D268" s="61">
        <f>INDEX('TS Pat Cap ($M)'!$L$7:$L$50,MATCH($C174,'TS Pat Cap ($M)'!$C$7:$C$50,0),1)</f>
        <v>0</v>
      </c>
      <c r="E268" s="134">
        <f t="shared" si="611"/>
        <v>6.7041324808224861E-2</v>
      </c>
      <c r="F268" s="134">
        <f t="shared" ref="F268:AT268" si="630">F174/F$199*(1-$D268)</f>
        <v>6.7780898060449901E-2</v>
      </c>
      <c r="G268" s="134">
        <f t="shared" si="630"/>
        <v>6.8446282192447375E-2</v>
      </c>
      <c r="H268" s="134">
        <f t="shared" si="630"/>
        <v>6.9552615037348137E-2</v>
      </c>
      <c r="I268" s="134">
        <f t="shared" si="630"/>
        <v>6.9775069485463276E-2</v>
      </c>
      <c r="J268" s="134">
        <f t="shared" si="630"/>
        <v>7.0233521951787364E-2</v>
      </c>
      <c r="K268" s="134">
        <f t="shared" si="630"/>
        <v>7.2523553706652782E-2</v>
      </c>
      <c r="L268" s="134">
        <f t="shared" si="630"/>
        <v>7.6631451057139019E-2</v>
      </c>
      <c r="M268" s="134">
        <f t="shared" si="630"/>
        <v>7.6842588504058201E-2</v>
      </c>
      <c r="N268" s="134">
        <f t="shared" si="630"/>
        <v>7.7792304028114434E-2</v>
      </c>
      <c r="O268" s="134">
        <f t="shared" si="630"/>
        <v>8.4543205675155719E-2</v>
      </c>
      <c r="P268" s="134">
        <f t="shared" si="630"/>
        <v>8.7137045751576575E-2</v>
      </c>
      <c r="Q268" s="134">
        <f t="shared" si="630"/>
        <v>9.0339016559303764E-2</v>
      </c>
      <c r="R268" s="134">
        <f t="shared" si="630"/>
        <v>9.3327566036991688E-2</v>
      </c>
      <c r="S268" s="134">
        <f t="shared" si="630"/>
        <v>9.5709389170391554E-2</v>
      </c>
      <c r="T268" s="134">
        <f t="shared" si="630"/>
        <v>0.10764407768056013</v>
      </c>
      <c r="U268" s="134">
        <f t="shared" si="630"/>
        <v>0.10764407768056015</v>
      </c>
      <c r="V268" s="134">
        <f t="shared" si="630"/>
        <v>0.10849406848534121</v>
      </c>
      <c r="W268" s="134">
        <f t="shared" si="630"/>
        <v>0.1121318458731002</v>
      </c>
      <c r="X268" s="134">
        <f t="shared" si="630"/>
        <v>0.11683245163545976</v>
      </c>
      <c r="Y268" s="134">
        <f t="shared" si="630"/>
        <v>0</v>
      </c>
      <c r="Z268" s="134">
        <f t="shared" si="630"/>
        <v>0</v>
      </c>
      <c r="AA268" s="134">
        <f t="shared" si="630"/>
        <v>0</v>
      </c>
      <c r="AB268" s="134">
        <f t="shared" si="630"/>
        <v>0</v>
      </c>
      <c r="AC268" s="134">
        <f t="shared" si="630"/>
        <v>0</v>
      </c>
      <c r="AD268" s="134">
        <f t="shared" si="630"/>
        <v>0</v>
      </c>
      <c r="AE268" s="134">
        <f t="shared" si="630"/>
        <v>0</v>
      </c>
      <c r="AF268" s="134">
        <f t="shared" si="630"/>
        <v>0</v>
      </c>
      <c r="AG268" s="134">
        <f t="shared" si="630"/>
        <v>0</v>
      </c>
      <c r="AH268" s="134">
        <f t="shared" si="630"/>
        <v>0</v>
      </c>
      <c r="AI268" s="134">
        <f t="shared" si="630"/>
        <v>0</v>
      </c>
      <c r="AJ268" s="134">
        <f t="shared" si="630"/>
        <v>0</v>
      </c>
      <c r="AK268" s="134">
        <f t="shared" si="630"/>
        <v>0</v>
      </c>
      <c r="AL268" s="134">
        <f t="shared" si="630"/>
        <v>0</v>
      </c>
      <c r="AM268" s="134">
        <f t="shared" si="630"/>
        <v>0</v>
      </c>
      <c r="AN268" s="134">
        <f t="shared" si="630"/>
        <v>0</v>
      </c>
      <c r="AO268" s="134">
        <f t="shared" si="630"/>
        <v>0</v>
      </c>
      <c r="AP268" s="134">
        <f t="shared" si="630"/>
        <v>0</v>
      </c>
      <c r="AQ268" s="134">
        <f t="shared" si="630"/>
        <v>0</v>
      </c>
      <c r="AR268" s="134">
        <f t="shared" si="630"/>
        <v>0</v>
      </c>
      <c r="AS268" s="134">
        <f t="shared" si="630"/>
        <v>0</v>
      </c>
      <c r="AT268" s="134">
        <f t="shared" si="630"/>
        <v>0</v>
      </c>
    </row>
    <row r="269" spans="2:46" x14ac:dyDescent="0.75">
      <c r="B269" s="32"/>
      <c r="C269" s="44" t="s">
        <v>103</v>
      </c>
      <c r="D269" s="61">
        <f>INDEX('TS Pat Cap ($M)'!$L$7:$L$50,MATCH($C175,'TS Pat Cap ($M)'!$C$7:$C$50,0),1)</f>
        <v>0</v>
      </c>
      <c r="E269" s="134">
        <f t="shared" si="611"/>
        <v>5.8655576428834223E-3</v>
      </c>
      <c r="F269" s="134">
        <f t="shared" ref="F269:AT269" si="631">F175/F$199*(1-$D269)</f>
        <v>5.9302641437538892E-3</v>
      </c>
      <c r="G269" s="134">
        <f t="shared" si="631"/>
        <v>5.9884797144046115E-3</v>
      </c>
      <c r="H269" s="134">
        <f t="shared" si="631"/>
        <v>6.0852746254918162E-3</v>
      </c>
      <c r="I269" s="134">
        <f t="shared" si="631"/>
        <v>6.1047375372416607E-3</v>
      </c>
      <c r="J269" s="134">
        <f t="shared" si="631"/>
        <v>6.1448483103422567E-3</v>
      </c>
      <c r="K269" s="134">
        <f t="shared" si="631"/>
        <v>6.3452070189540027E-3</v>
      </c>
      <c r="L269" s="134">
        <f t="shared" si="631"/>
        <v>6.7046138291453347E-3</v>
      </c>
      <c r="M269" s="134">
        <f t="shared" si="631"/>
        <v>6.7230865975313747E-3</v>
      </c>
      <c r="N269" s="134">
        <f t="shared" si="631"/>
        <v>6.8061787972548754E-3</v>
      </c>
      <c r="O269" s="134">
        <f t="shared" si="631"/>
        <v>7.3968264741232671E-3</v>
      </c>
      <c r="P269" s="134">
        <f t="shared" si="631"/>
        <v>7.6237658809471757E-3</v>
      </c>
      <c r="Q269" s="134">
        <f t="shared" si="631"/>
        <v>7.9039116626315152E-3</v>
      </c>
      <c r="R269" s="134">
        <f t="shared" si="631"/>
        <v>8.1653848551755445E-3</v>
      </c>
      <c r="S269" s="134">
        <f t="shared" si="631"/>
        <v>8.3737745450283927E-3</v>
      </c>
      <c r="T269" s="134">
        <f t="shared" si="631"/>
        <v>9.4179604051154511E-3</v>
      </c>
      <c r="U269" s="134">
        <f t="shared" si="631"/>
        <v>9.4179604051154529E-3</v>
      </c>
      <c r="V269" s="134">
        <f t="shared" si="631"/>
        <v>9.4923275223468898E-3</v>
      </c>
      <c r="W269" s="134">
        <f t="shared" si="631"/>
        <v>9.8106027506618971E-3</v>
      </c>
      <c r="X269" s="134">
        <f t="shared" si="631"/>
        <v>1.022186661119061E-2</v>
      </c>
      <c r="Y269" s="134">
        <f t="shared" si="631"/>
        <v>1.157409670466219E-2</v>
      </c>
      <c r="Z269" s="134">
        <f t="shared" si="631"/>
        <v>0</v>
      </c>
      <c r="AA269" s="134">
        <f t="shared" si="631"/>
        <v>0</v>
      </c>
      <c r="AB269" s="134">
        <f t="shared" si="631"/>
        <v>0</v>
      </c>
      <c r="AC269" s="134">
        <f t="shared" si="631"/>
        <v>0</v>
      </c>
      <c r="AD269" s="134">
        <f t="shared" si="631"/>
        <v>0</v>
      </c>
      <c r="AE269" s="134">
        <f t="shared" si="631"/>
        <v>0</v>
      </c>
      <c r="AF269" s="134">
        <f t="shared" si="631"/>
        <v>0</v>
      </c>
      <c r="AG269" s="134">
        <f t="shared" si="631"/>
        <v>0</v>
      </c>
      <c r="AH269" s="134">
        <f t="shared" si="631"/>
        <v>0</v>
      </c>
      <c r="AI269" s="134">
        <f t="shared" si="631"/>
        <v>0</v>
      </c>
      <c r="AJ269" s="134">
        <f t="shared" si="631"/>
        <v>0</v>
      </c>
      <c r="AK269" s="134">
        <f t="shared" si="631"/>
        <v>0</v>
      </c>
      <c r="AL269" s="134">
        <f t="shared" si="631"/>
        <v>0</v>
      </c>
      <c r="AM269" s="134">
        <f t="shared" si="631"/>
        <v>0</v>
      </c>
      <c r="AN269" s="134">
        <f t="shared" si="631"/>
        <v>0</v>
      </c>
      <c r="AO269" s="134">
        <f t="shared" si="631"/>
        <v>0</v>
      </c>
      <c r="AP269" s="134">
        <f t="shared" si="631"/>
        <v>0</v>
      </c>
      <c r="AQ269" s="134">
        <f t="shared" si="631"/>
        <v>0</v>
      </c>
      <c r="AR269" s="134">
        <f t="shared" si="631"/>
        <v>0</v>
      </c>
      <c r="AS269" s="134">
        <f t="shared" si="631"/>
        <v>0</v>
      </c>
      <c r="AT269" s="134">
        <f t="shared" si="631"/>
        <v>0</v>
      </c>
    </row>
    <row r="270" spans="2:46" x14ac:dyDescent="0.75">
      <c r="B270" s="32"/>
      <c r="C270" s="44" t="s">
        <v>77</v>
      </c>
      <c r="D270" s="61">
        <f>INDEX('TS Pat Cap ($M)'!$L$7:$L$50,MATCH($C176,'TS Pat Cap ($M)'!$C$7:$C$50,0),1)</f>
        <v>0</v>
      </c>
      <c r="E270" s="134">
        <f t="shared" si="611"/>
        <v>2.5605240282779653E-3</v>
      </c>
      <c r="F270" s="134">
        <f t="shared" ref="F270:AT270" si="632">F176/F$199*(1-$D270)</f>
        <v>2.5887707117737183E-3</v>
      </c>
      <c r="G270" s="134">
        <f t="shared" si="632"/>
        <v>2.6141838739224088E-3</v>
      </c>
      <c r="H270" s="134">
        <f t="shared" si="632"/>
        <v>2.6564382870138095E-3</v>
      </c>
      <c r="I270" s="134">
        <f t="shared" si="632"/>
        <v>2.6649345385605307E-3</v>
      </c>
      <c r="J270" s="134">
        <f t="shared" si="632"/>
        <v>2.6824443141982303E-3</v>
      </c>
      <c r="K270" s="134">
        <f t="shared" si="632"/>
        <v>2.7699079994792986E-3</v>
      </c>
      <c r="L270" s="134">
        <f t="shared" si="632"/>
        <v>2.9268018243210317E-3</v>
      </c>
      <c r="M270" s="134">
        <f t="shared" si="632"/>
        <v>2.9348658431579554E-3</v>
      </c>
      <c r="N270" s="134">
        <f t="shared" si="632"/>
        <v>2.9711385365501397E-3</v>
      </c>
      <c r="O270" s="134">
        <f t="shared" si="632"/>
        <v>3.2289772044051903E-3</v>
      </c>
      <c r="P270" s="134">
        <f t="shared" si="632"/>
        <v>3.3280443075715512E-3</v>
      </c>
      <c r="Q270" s="134">
        <f t="shared" si="632"/>
        <v>3.4503378811917467E-3</v>
      </c>
      <c r="R270" s="134">
        <f t="shared" si="632"/>
        <v>3.5644802071258946E-3</v>
      </c>
      <c r="S270" s="134">
        <f t="shared" si="632"/>
        <v>3.6554497006677416E-3</v>
      </c>
      <c r="T270" s="134">
        <f t="shared" si="632"/>
        <v>4.1112738775872064E-3</v>
      </c>
      <c r="U270" s="134">
        <f t="shared" si="632"/>
        <v>4.1112738775872064E-3</v>
      </c>
      <c r="V270" s="134">
        <f t="shared" si="632"/>
        <v>4.1437377628950074E-3</v>
      </c>
      <c r="W270" s="134">
        <f t="shared" si="632"/>
        <v>4.2826761928488923E-3</v>
      </c>
      <c r="X270" s="134">
        <f t="shared" si="632"/>
        <v>4.4622074601144649E-3</v>
      </c>
      <c r="Y270" s="134">
        <f t="shared" si="632"/>
        <v>5.0525038746924425E-3</v>
      </c>
      <c r="Z270" s="134">
        <f t="shared" si="632"/>
        <v>5.1116668005641843E-3</v>
      </c>
      <c r="AA270" s="134">
        <f t="shared" si="632"/>
        <v>0</v>
      </c>
      <c r="AB270" s="134">
        <f t="shared" si="632"/>
        <v>0</v>
      </c>
      <c r="AC270" s="134">
        <f t="shared" si="632"/>
        <v>0</v>
      </c>
      <c r="AD270" s="134">
        <f t="shared" si="632"/>
        <v>0</v>
      </c>
      <c r="AE270" s="134">
        <f t="shared" si="632"/>
        <v>0</v>
      </c>
      <c r="AF270" s="134">
        <f t="shared" si="632"/>
        <v>0</v>
      </c>
      <c r="AG270" s="134">
        <f t="shared" si="632"/>
        <v>0</v>
      </c>
      <c r="AH270" s="134">
        <f t="shared" si="632"/>
        <v>0</v>
      </c>
      <c r="AI270" s="134">
        <f t="shared" si="632"/>
        <v>0</v>
      </c>
      <c r="AJ270" s="134">
        <f t="shared" si="632"/>
        <v>0</v>
      </c>
      <c r="AK270" s="134">
        <f t="shared" si="632"/>
        <v>0</v>
      </c>
      <c r="AL270" s="134">
        <f t="shared" si="632"/>
        <v>0</v>
      </c>
      <c r="AM270" s="134">
        <f t="shared" si="632"/>
        <v>0</v>
      </c>
      <c r="AN270" s="134">
        <f t="shared" si="632"/>
        <v>0</v>
      </c>
      <c r="AO270" s="134">
        <f t="shared" si="632"/>
        <v>0</v>
      </c>
      <c r="AP270" s="134">
        <f t="shared" si="632"/>
        <v>0</v>
      </c>
      <c r="AQ270" s="134">
        <f t="shared" si="632"/>
        <v>0</v>
      </c>
      <c r="AR270" s="134">
        <f t="shared" si="632"/>
        <v>0</v>
      </c>
      <c r="AS270" s="134">
        <f t="shared" si="632"/>
        <v>0</v>
      </c>
      <c r="AT270" s="134">
        <f t="shared" si="632"/>
        <v>0</v>
      </c>
    </row>
    <row r="271" spans="2:46" x14ac:dyDescent="0.75">
      <c r="B271" s="32"/>
      <c r="C271" s="44" t="s">
        <v>78</v>
      </c>
      <c r="D271" s="61">
        <f>INDEX('TS Pat Cap ($M)'!$L$7:$L$50,MATCH($C177,'TS Pat Cap ($M)'!$C$7:$C$50,0),1)</f>
        <v>1</v>
      </c>
      <c r="E271" s="134">
        <f t="shared" si="611"/>
        <v>0</v>
      </c>
      <c r="F271" s="134">
        <f t="shared" ref="F271:AT271" si="633">F177/F$199*(1-$D271)</f>
        <v>0</v>
      </c>
      <c r="G271" s="134">
        <f t="shared" si="633"/>
        <v>0</v>
      </c>
      <c r="H271" s="134">
        <f t="shared" si="633"/>
        <v>0</v>
      </c>
      <c r="I271" s="134">
        <f t="shared" si="633"/>
        <v>0</v>
      </c>
      <c r="J271" s="134">
        <f t="shared" si="633"/>
        <v>0</v>
      </c>
      <c r="K271" s="134">
        <f t="shared" si="633"/>
        <v>0</v>
      </c>
      <c r="L271" s="134">
        <f t="shared" si="633"/>
        <v>0</v>
      </c>
      <c r="M271" s="134">
        <f t="shared" si="633"/>
        <v>0</v>
      </c>
      <c r="N271" s="134">
        <f t="shared" si="633"/>
        <v>0</v>
      </c>
      <c r="O271" s="134">
        <f t="shared" si="633"/>
        <v>0</v>
      </c>
      <c r="P271" s="134">
        <f t="shared" si="633"/>
        <v>0</v>
      </c>
      <c r="Q271" s="134">
        <f t="shared" si="633"/>
        <v>0</v>
      </c>
      <c r="R271" s="134">
        <f t="shared" si="633"/>
        <v>0</v>
      </c>
      <c r="S271" s="134">
        <f t="shared" si="633"/>
        <v>0</v>
      </c>
      <c r="T271" s="134">
        <f t="shared" si="633"/>
        <v>0</v>
      </c>
      <c r="U271" s="134">
        <f t="shared" si="633"/>
        <v>0</v>
      </c>
      <c r="V271" s="134">
        <f t="shared" si="633"/>
        <v>0</v>
      </c>
      <c r="W271" s="134">
        <f t="shared" si="633"/>
        <v>0</v>
      </c>
      <c r="X271" s="134">
        <f t="shared" si="633"/>
        <v>0</v>
      </c>
      <c r="Y271" s="134">
        <f t="shared" si="633"/>
        <v>0</v>
      </c>
      <c r="Z271" s="134">
        <f t="shared" si="633"/>
        <v>0</v>
      </c>
      <c r="AA271" s="134">
        <f t="shared" si="633"/>
        <v>0</v>
      </c>
      <c r="AB271" s="134">
        <f t="shared" si="633"/>
        <v>0</v>
      </c>
      <c r="AC271" s="134">
        <f t="shared" si="633"/>
        <v>0</v>
      </c>
      <c r="AD271" s="134">
        <f t="shared" si="633"/>
        <v>0</v>
      </c>
      <c r="AE271" s="134">
        <f t="shared" si="633"/>
        <v>0</v>
      </c>
      <c r="AF271" s="134">
        <f t="shared" si="633"/>
        <v>0</v>
      </c>
      <c r="AG271" s="134">
        <f t="shared" si="633"/>
        <v>0</v>
      </c>
      <c r="AH271" s="134">
        <f t="shared" si="633"/>
        <v>0</v>
      </c>
      <c r="AI271" s="134">
        <f t="shared" si="633"/>
        <v>0</v>
      </c>
      <c r="AJ271" s="134">
        <f t="shared" si="633"/>
        <v>0</v>
      </c>
      <c r="AK271" s="134">
        <f t="shared" si="633"/>
        <v>0</v>
      </c>
      <c r="AL271" s="134">
        <f t="shared" si="633"/>
        <v>0</v>
      </c>
      <c r="AM271" s="134">
        <f t="shared" si="633"/>
        <v>0</v>
      </c>
      <c r="AN271" s="134">
        <f t="shared" si="633"/>
        <v>0</v>
      </c>
      <c r="AO271" s="134">
        <f t="shared" si="633"/>
        <v>0</v>
      </c>
      <c r="AP271" s="134">
        <f t="shared" si="633"/>
        <v>0</v>
      </c>
      <c r="AQ271" s="134">
        <f t="shared" si="633"/>
        <v>0</v>
      </c>
      <c r="AR271" s="134">
        <f t="shared" si="633"/>
        <v>0</v>
      </c>
      <c r="AS271" s="134">
        <f t="shared" si="633"/>
        <v>0</v>
      </c>
      <c r="AT271" s="134">
        <f t="shared" si="633"/>
        <v>0</v>
      </c>
    </row>
    <row r="272" spans="2:46" x14ac:dyDescent="0.75">
      <c r="B272" s="32"/>
      <c r="C272" s="44" t="s">
        <v>162</v>
      </c>
      <c r="D272" s="61">
        <f>INDEX('TS Pat Cap ($M)'!$L$7:$L$50,MATCH($C178,'TS Pat Cap ($M)'!$C$7:$C$50,0),1)</f>
        <v>0</v>
      </c>
      <c r="E272" s="134">
        <f t="shared" si="611"/>
        <v>1.2363878562676844E-2</v>
      </c>
      <c r="F272" s="134">
        <f t="shared" ref="F272:AT272" si="634">F178/F$199*(1-$D272)</f>
        <v>1.2500271957420624E-2</v>
      </c>
      <c r="G272" s="134">
        <f t="shared" si="634"/>
        <v>1.2622983264649144E-2</v>
      </c>
      <c r="H272" s="134">
        <f t="shared" si="634"/>
        <v>1.282701510595571E-2</v>
      </c>
      <c r="I272" s="134">
        <f t="shared" si="634"/>
        <v>1.2868040544967999E-2</v>
      </c>
      <c r="J272" s="134">
        <f t="shared" si="634"/>
        <v>1.2952589151914612E-2</v>
      </c>
      <c r="K272" s="134">
        <f t="shared" si="634"/>
        <v>1.3374920819775031E-2</v>
      </c>
      <c r="L272" s="134">
        <f t="shared" si="634"/>
        <v>1.4132506445277505E-2</v>
      </c>
      <c r="M272" s="134">
        <f t="shared" si="634"/>
        <v>1.4171444783104356E-2</v>
      </c>
      <c r="N272" s="134">
        <f t="shared" si="634"/>
        <v>1.4346592983741939E-2</v>
      </c>
      <c r="O272" s="134">
        <f t="shared" si="634"/>
        <v>1.5591606091572905E-2</v>
      </c>
      <c r="P272" s="134">
        <f t="shared" si="634"/>
        <v>1.6069966622299432E-2</v>
      </c>
      <c r="Q272" s="134">
        <f t="shared" si="634"/>
        <v>1.6660479687803747E-2</v>
      </c>
      <c r="R272" s="134">
        <f t="shared" si="634"/>
        <v>1.7211633217755345E-2</v>
      </c>
      <c r="S272" s="134">
        <f t="shared" si="634"/>
        <v>1.7650893212443241E-2</v>
      </c>
      <c r="T272" s="134">
        <f t="shared" si="634"/>
        <v>1.9851909374417945E-2</v>
      </c>
      <c r="U272" s="134">
        <f t="shared" si="634"/>
        <v>1.9851909374417945E-2</v>
      </c>
      <c r="V272" s="134">
        <f t="shared" si="634"/>
        <v>2.0008666167631192E-2</v>
      </c>
      <c r="W272" s="134">
        <f t="shared" si="634"/>
        <v>2.0679551446061518E-2</v>
      </c>
      <c r="X272" s="134">
        <f t="shared" si="634"/>
        <v>2.1546445395175459E-2</v>
      </c>
      <c r="Y272" s="134">
        <f t="shared" si="634"/>
        <v>2.4396781148804E-2</v>
      </c>
      <c r="Z272" s="134">
        <f t="shared" si="634"/>
        <v>2.4682458308171572E-2</v>
      </c>
      <c r="AA272" s="134">
        <f t="shared" si="634"/>
        <v>2.4809275055820475E-2</v>
      </c>
      <c r="AB272" s="134">
        <f t="shared" si="634"/>
        <v>2.4809275055820475E-2</v>
      </c>
      <c r="AC272" s="134">
        <f t="shared" si="634"/>
        <v>0</v>
      </c>
      <c r="AD272" s="134">
        <f t="shared" si="634"/>
        <v>0</v>
      </c>
      <c r="AE272" s="134">
        <f t="shared" si="634"/>
        <v>0</v>
      </c>
      <c r="AF272" s="134">
        <f t="shared" si="634"/>
        <v>0</v>
      </c>
      <c r="AG272" s="134">
        <f t="shared" si="634"/>
        <v>0</v>
      </c>
      <c r="AH272" s="134">
        <f t="shared" si="634"/>
        <v>0</v>
      </c>
      <c r="AI272" s="134">
        <f t="shared" si="634"/>
        <v>0</v>
      </c>
      <c r="AJ272" s="134">
        <f t="shared" si="634"/>
        <v>0</v>
      </c>
      <c r="AK272" s="134">
        <f t="shared" si="634"/>
        <v>0</v>
      </c>
      <c r="AL272" s="134">
        <f t="shared" si="634"/>
        <v>0</v>
      </c>
      <c r="AM272" s="134">
        <f t="shared" si="634"/>
        <v>0</v>
      </c>
      <c r="AN272" s="134">
        <f t="shared" si="634"/>
        <v>0</v>
      </c>
      <c r="AO272" s="134">
        <f t="shared" si="634"/>
        <v>0</v>
      </c>
      <c r="AP272" s="134">
        <f t="shared" si="634"/>
        <v>0</v>
      </c>
      <c r="AQ272" s="134">
        <f t="shared" si="634"/>
        <v>0</v>
      </c>
      <c r="AR272" s="134">
        <f t="shared" si="634"/>
        <v>0</v>
      </c>
      <c r="AS272" s="134">
        <f t="shared" si="634"/>
        <v>0</v>
      </c>
      <c r="AT272" s="134">
        <f t="shared" si="634"/>
        <v>0</v>
      </c>
    </row>
    <row r="273" spans="2:46" x14ac:dyDescent="0.75">
      <c r="B273" s="32"/>
      <c r="C273" s="44" t="s">
        <v>79</v>
      </c>
      <c r="D273" s="61">
        <f>INDEX('TS Pat Cap ($M)'!$L$7:$L$50,MATCH($C179,'TS Pat Cap ($M)'!$C$7:$C$50,0),1)</f>
        <v>1</v>
      </c>
      <c r="E273" s="134">
        <f t="shared" si="611"/>
        <v>0</v>
      </c>
      <c r="F273" s="134">
        <f t="shared" ref="F273:AT273" si="635">F179/F$199*(1-$D273)</f>
        <v>0</v>
      </c>
      <c r="G273" s="134">
        <f t="shared" si="635"/>
        <v>0</v>
      </c>
      <c r="H273" s="134">
        <f t="shared" si="635"/>
        <v>0</v>
      </c>
      <c r="I273" s="134">
        <f t="shared" si="635"/>
        <v>0</v>
      </c>
      <c r="J273" s="134">
        <f t="shared" si="635"/>
        <v>0</v>
      </c>
      <c r="K273" s="134">
        <f t="shared" si="635"/>
        <v>0</v>
      </c>
      <c r="L273" s="134">
        <f t="shared" si="635"/>
        <v>0</v>
      </c>
      <c r="M273" s="134">
        <f t="shared" si="635"/>
        <v>0</v>
      </c>
      <c r="N273" s="134">
        <f t="shared" si="635"/>
        <v>0</v>
      </c>
      <c r="O273" s="134">
        <f t="shared" si="635"/>
        <v>0</v>
      </c>
      <c r="P273" s="134">
        <f t="shared" si="635"/>
        <v>0</v>
      </c>
      <c r="Q273" s="134">
        <f t="shared" si="635"/>
        <v>0</v>
      </c>
      <c r="R273" s="134">
        <f t="shared" si="635"/>
        <v>0</v>
      </c>
      <c r="S273" s="134">
        <f t="shared" si="635"/>
        <v>0</v>
      </c>
      <c r="T273" s="134">
        <f t="shared" si="635"/>
        <v>0</v>
      </c>
      <c r="U273" s="134">
        <f t="shared" si="635"/>
        <v>0</v>
      </c>
      <c r="V273" s="134">
        <f t="shared" si="635"/>
        <v>0</v>
      </c>
      <c r="W273" s="134">
        <f t="shared" si="635"/>
        <v>0</v>
      </c>
      <c r="X273" s="134">
        <f t="shared" si="635"/>
        <v>0</v>
      </c>
      <c r="Y273" s="134">
        <f t="shared" si="635"/>
        <v>0</v>
      </c>
      <c r="Z273" s="134">
        <f t="shared" si="635"/>
        <v>0</v>
      </c>
      <c r="AA273" s="134">
        <f t="shared" si="635"/>
        <v>0</v>
      </c>
      <c r="AB273" s="134">
        <f t="shared" si="635"/>
        <v>0</v>
      </c>
      <c r="AC273" s="134">
        <f t="shared" si="635"/>
        <v>0</v>
      </c>
      <c r="AD273" s="134">
        <f t="shared" si="635"/>
        <v>0</v>
      </c>
      <c r="AE273" s="134">
        <f t="shared" si="635"/>
        <v>0</v>
      </c>
      <c r="AF273" s="134">
        <f t="shared" si="635"/>
        <v>0</v>
      </c>
      <c r="AG273" s="134">
        <f t="shared" si="635"/>
        <v>0</v>
      </c>
      <c r="AH273" s="134">
        <f t="shared" si="635"/>
        <v>0</v>
      </c>
      <c r="AI273" s="134">
        <f t="shared" si="635"/>
        <v>0</v>
      </c>
      <c r="AJ273" s="134">
        <f t="shared" si="635"/>
        <v>0</v>
      </c>
      <c r="AK273" s="134">
        <f t="shared" si="635"/>
        <v>0</v>
      </c>
      <c r="AL273" s="134">
        <f t="shared" si="635"/>
        <v>0</v>
      </c>
      <c r="AM273" s="134">
        <f t="shared" si="635"/>
        <v>0</v>
      </c>
      <c r="AN273" s="134">
        <f t="shared" si="635"/>
        <v>0</v>
      </c>
      <c r="AO273" s="134">
        <f t="shared" si="635"/>
        <v>0</v>
      </c>
      <c r="AP273" s="134">
        <f t="shared" si="635"/>
        <v>0</v>
      </c>
      <c r="AQ273" s="134">
        <f t="shared" si="635"/>
        <v>0</v>
      </c>
      <c r="AR273" s="134">
        <f t="shared" si="635"/>
        <v>0</v>
      </c>
      <c r="AS273" s="134">
        <f t="shared" si="635"/>
        <v>0</v>
      </c>
      <c r="AT273" s="134">
        <f t="shared" si="635"/>
        <v>0</v>
      </c>
    </row>
    <row r="274" spans="2:46" x14ac:dyDescent="0.75">
      <c r="B274" s="32"/>
      <c r="C274" s="44" t="s">
        <v>80</v>
      </c>
      <c r="D274" s="61">
        <f>INDEX('TS Pat Cap ($M)'!$L$7:$L$50,MATCH($C180,'TS Pat Cap ($M)'!$C$7:$C$50,0),1)</f>
        <v>0</v>
      </c>
      <c r="E274" s="134">
        <f t="shared" si="611"/>
        <v>8.8415292019021749E-2</v>
      </c>
      <c r="F274" s="134">
        <f t="shared" ref="F274:AT274" si="636">F180/F$199*(1-$D274)</f>
        <v>8.939065438323493E-2</v>
      </c>
      <c r="G274" s="134">
        <f t="shared" si="636"/>
        <v>9.0268174815649832E-2</v>
      </c>
      <c r="H274" s="134">
        <f t="shared" si="636"/>
        <v>9.1727226256413358E-2</v>
      </c>
      <c r="I274" s="134">
        <f t="shared" si="636"/>
        <v>9.2020603140705134E-2</v>
      </c>
      <c r="J274" s="134">
        <f t="shared" si="636"/>
        <v>9.2625218410508275E-2</v>
      </c>
      <c r="K274" s="134">
        <f t="shared" si="636"/>
        <v>9.5645353035210962E-2</v>
      </c>
      <c r="L274" s="134">
        <f t="shared" si="636"/>
        <v>0.10106292115258275</v>
      </c>
      <c r="M274" s="134">
        <f t="shared" si="636"/>
        <v>0.10134137297433463</v>
      </c>
      <c r="N274" s="134">
        <f t="shared" si="636"/>
        <v>0.10259387470568658</v>
      </c>
      <c r="O274" s="134">
        <f t="shared" si="636"/>
        <v>0.11149708391615884</v>
      </c>
      <c r="P274" s="134">
        <f t="shared" si="636"/>
        <v>0.11491788636097054</v>
      </c>
      <c r="Q274" s="134">
        <f t="shared" si="636"/>
        <v>0.11914070243465963</v>
      </c>
      <c r="R274" s="134">
        <f t="shared" si="636"/>
        <v>0.12308205466090109</v>
      </c>
      <c r="S274" s="134">
        <f t="shared" si="636"/>
        <v>0.12622324538885304</v>
      </c>
      <c r="T274" s="134">
        <f t="shared" si="636"/>
        <v>0.14196292494920026</v>
      </c>
      <c r="U274" s="134">
        <f t="shared" si="636"/>
        <v>0.14196292494920029</v>
      </c>
      <c r="V274" s="134">
        <f t="shared" si="636"/>
        <v>0.14308390794637668</v>
      </c>
      <c r="W274" s="134">
        <f t="shared" si="636"/>
        <v>0.14788147349208985</v>
      </c>
      <c r="X274" s="134">
        <f t="shared" si="636"/>
        <v>0.15408071600906248</v>
      </c>
      <c r="Y274" s="134">
        <f t="shared" si="636"/>
        <v>0.17446374280213409</v>
      </c>
      <c r="Z274" s="134">
        <f t="shared" si="636"/>
        <v>0.17650664781293679</v>
      </c>
      <c r="AA274" s="134">
        <f t="shared" si="636"/>
        <v>0.17741352664706961</v>
      </c>
      <c r="AB274" s="134">
        <f t="shared" si="636"/>
        <v>0.17741352664706961</v>
      </c>
      <c r="AC274" s="134">
        <f t="shared" si="636"/>
        <v>0.18192700372250242</v>
      </c>
      <c r="AD274" s="134">
        <f t="shared" si="636"/>
        <v>0.18192700372250242</v>
      </c>
      <c r="AE274" s="134">
        <f t="shared" si="636"/>
        <v>0</v>
      </c>
      <c r="AF274" s="134">
        <f t="shared" si="636"/>
        <v>0</v>
      </c>
      <c r="AG274" s="134">
        <f t="shared" si="636"/>
        <v>0</v>
      </c>
      <c r="AH274" s="134">
        <f t="shared" si="636"/>
        <v>0</v>
      </c>
      <c r="AI274" s="134">
        <f t="shared" si="636"/>
        <v>0</v>
      </c>
      <c r="AJ274" s="134">
        <f t="shared" si="636"/>
        <v>0</v>
      </c>
      <c r="AK274" s="134">
        <f t="shared" si="636"/>
        <v>0</v>
      </c>
      <c r="AL274" s="134">
        <f t="shared" si="636"/>
        <v>0</v>
      </c>
      <c r="AM274" s="134">
        <f t="shared" si="636"/>
        <v>0</v>
      </c>
      <c r="AN274" s="134">
        <f t="shared" si="636"/>
        <v>0</v>
      </c>
      <c r="AO274" s="134">
        <f t="shared" si="636"/>
        <v>0</v>
      </c>
      <c r="AP274" s="134">
        <f t="shared" si="636"/>
        <v>0</v>
      </c>
      <c r="AQ274" s="134">
        <f t="shared" si="636"/>
        <v>0</v>
      </c>
      <c r="AR274" s="134">
        <f t="shared" si="636"/>
        <v>0</v>
      </c>
      <c r="AS274" s="134">
        <f t="shared" si="636"/>
        <v>0</v>
      </c>
      <c r="AT274" s="134">
        <f t="shared" si="636"/>
        <v>0</v>
      </c>
    </row>
    <row r="275" spans="2:46" x14ac:dyDescent="0.75">
      <c r="B275" s="32"/>
      <c r="C275" s="44" t="s">
        <v>81</v>
      </c>
      <c r="D275" s="61">
        <f>INDEX('TS Pat Cap ($M)'!$L$7:$L$50,MATCH($C181,'TS Pat Cap ($M)'!$C$7:$C$50,0),1)</f>
        <v>0</v>
      </c>
      <c r="E275" s="134">
        <f t="shared" si="611"/>
        <v>5.6115244133981834E-3</v>
      </c>
      <c r="F275" s="134">
        <f t="shared" ref="F275:AT275" si="637">F181/F$199*(1-$D275)</f>
        <v>5.6734285206369462E-3</v>
      </c>
      <c r="G275" s="134">
        <f t="shared" si="637"/>
        <v>5.7291228153376018E-3</v>
      </c>
      <c r="H275" s="134">
        <f t="shared" si="637"/>
        <v>5.821725606023254E-3</v>
      </c>
      <c r="I275" s="134">
        <f t="shared" si="637"/>
        <v>5.8403455925768906E-3</v>
      </c>
      <c r="J275" s="134">
        <f t="shared" si="637"/>
        <v>5.8787191959404775E-3</v>
      </c>
      <c r="K275" s="134">
        <f t="shared" si="637"/>
        <v>6.07040050797666E-3</v>
      </c>
      <c r="L275" s="134">
        <f t="shared" si="637"/>
        <v>6.4142416587284886E-3</v>
      </c>
      <c r="M275" s="134">
        <f t="shared" si="637"/>
        <v>6.4319143843400237E-3</v>
      </c>
      <c r="N275" s="134">
        <f t="shared" si="637"/>
        <v>6.5114079185783422E-3</v>
      </c>
      <c r="O275" s="134">
        <f t="shared" si="637"/>
        <v>7.0764750546050831E-3</v>
      </c>
      <c r="P275" s="134">
        <f t="shared" si="637"/>
        <v>7.2935858732668946E-3</v>
      </c>
      <c r="Q275" s="134">
        <f t="shared" si="637"/>
        <v>7.5615987356312305E-3</v>
      </c>
      <c r="R275" s="134">
        <f t="shared" si="637"/>
        <v>7.8117477057279066E-3</v>
      </c>
      <c r="S275" s="134">
        <f t="shared" si="637"/>
        <v>8.0111121827829614E-3</v>
      </c>
      <c r="T275" s="134">
        <f t="shared" si="637"/>
        <v>9.0100750781715883E-3</v>
      </c>
      <c r="U275" s="134">
        <f t="shared" si="637"/>
        <v>9.0100750781715901E-3</v>
      </c>
      <c r="V275" s="134">
        <f t="shared" si="637"/>
        <v>9.0812214071833899E-3</v>
      </c>
      <c r="W275" s="134">
        <f t="shared" si="637"/>
        <v>9.3857123563153063E-3</v>
      </c>
      <c r="X275" s="134">
        <f t="shared" si="637"/>
        <v>9.7791646645549665E-3</v>
      </c>
      <c r="Y275" s="134">
        <f t="shared" si="637"/>
        <v>1.1072830611432828E-2</v>
      </c>
      <c r="Z275" s="134">
        <f t="shared" si="637"/>
        <v>1.1202489305993341E-2</v>
      </c>
      <c r="AA275" s="134">
        <f t="shared" si="637"/>
        <v>1.1260046913976307E-2</v>
      </c>
      <c r="AB275" s="134">
        <f t="shared" si="637"/>
        <v>1.1260046913976307E-2</v>
      </c>
      <c r="AC275" s="134">
        <f t="shared" si="637"/>
        <v>1.1546507391793371E-2</v>
      </c>
      <c r="AD275" s="134">
        <f t="shared" si="637"/>
        <v>1.1546507391793373E-2</v>
      </c>
      <c r="AE275" s="134">
        <f t="shared" si="637"/>
        <v>1.4114275186118838E-2</v>
      </c>
      <c r="AF275" s="134">
        <f t="shared" si="637"/>
        <v>0</v>
      </c>
      <c r="AG275" s="134">
        <f t="shared" si="637"/>
        <v>0</v>
      </c>
      <c r="AH275" s="134">
        <f t="shared" si="637"/>
        <v>0</v>
      </c>
      <c r="AI275" s="134">
        <f t="shared" si="637"/>
        <v>0</v>
      </c>
      <c r="AJ275" s="134">
        <f t="shared" si="637"/>
        <v>0</v>
      </c>
      <c r="AK275" s="134">
        <f t="shared" si="637"/>
        <v>0</v>
      </c>
      <c r="AL275" s="134">
        <f t="shared" si="637"/>
        <v>0</v>
      </c>
      <c r="AM275" s="134">
        <f t="shared" si="637"/>
        <v>0</v>
      </c>
      <c r="AN275" s="134">
        <f t="shared" si="637"/>
        <v>0</v>
      </c>
      <c r="AO275" s="134">
        <f t="shared" si="637"/>
        <v>0</v>
      </c>
      <c r="AP275" s="134">
        <f t="shared" si="637"/>
        <v>0</v>
      </c>
      <c r="AQ275" s="134">
        <f t="shared" si="637"/>
        <v>0</v>
      </c>
      <c r="AR275" s="134">
        <f t="shared" si="637"/>
        <v>0</v>
      </c>
      <c r="AS275" s="134">
        <f t="shared" si="637"/>
        <v>0</v>
      </c>
      <c r="AT275" s="134">
        <f t="shared" si="637"/>
        <v>0</v>
      </c>
    </row>
    <row r="276" spans="2:46" x14ac:dyDescent="0.75">
      <c r="B276" s="32"/>
      <c r="C276" s="44" t="s">
        <v>82</v>
      </c>
      <c r="D276" s="61">
        <f>INDEX('TS Pat Cap ($M)'!$L$7:$L$50,MATCH($C182,'TS Pat Cap ($M)'!$C$7:$C$50,0),1)</f>
        <v>0</v>
      </c>
      <c r="E276" s="134">
        <f t="shared" si="611"/>
        <v>3.4308899039245659E-2</v>
      </c>
      <c r="F276" s="134">
        <f t="shared" ref="F276:AT276" si="638">F182/F$199*(1-$D276)</f>
        <v>3.4687381178661887E-2</v>
      </c>
      <c r="G276" s="134">
        <f t="shared" si="638"/>
        <v>3.5027896481310217E-2</v>
      </c>
      <c r="H276" s="134">
        <f t="shared" si="638"/>
        <v>3.5594070583449156E-2</v>
      </c>
      <c r="I276" s="134">
        <f t="shared" si="638"/>
        <v>3.5707913309902514E-2</v>
      </c>
      <c r="J276" s="134">
        <f t="shared" si="638"/>
        <v>3.5942529786029735E-2</v>
      </c>
      <c r="K276" s="134">
        <f t="shared" si="638"/>
        <v>3.7114470652340088E-2</v>
      </c>
      <c r="L276" s="134">
        <f t="shared" si="638"/>
        <v>3.9216717823984969E-2</v>
      </c>
      <c r="M276" s="134">
        <f t="shared" si="638"/>
        <v>3.9324768990492726E-2</v>
      </c>
      <c r="N276" s="134">
        <f t="shared" si="638"/>
        <v>3.9810793008127482E-2</v>
      </c>
      <c r="O276" s="134">
        <f t="shared" si="638"/>
        <v>4.3265617382418492E-2</v>
      </c>
      <c r="P276" s="134">
        <f t="shared" si="638"/>
        <v>4.4593034427956264E-2</v>
      </c>
      <c r="Q276" s="134">
        <f t="shared" si="638"/>
        <v>4.6231666920425248E-2</v>
      </c>
      <c r="R276" s="134">
        <f t="shared" si="638"/>
        <v>4.776107945212997E-2</v>
      </c>
      <c r="S276" s="134">
        <f t="shared" si="638"/>
        <v>4.8979995242456512E-2</v>
      </c>
      <c r="T276" s="134">
        <f t="shared" si="638"/>
        <v>5.5087661287713183E-2</v>
      </c>
      <c r="U276" s="134">
        <f t="shared" si="638"/>
        <v>5.5087661287713197E-2</v>
      </c>
      <c r="V276" s="134">
        <f t="shared" si="638"/>
        <v>5.5522650434913681E-2</v>
      </c>
      <c r="W276" s="134">
        <f t="shared" si="638"/>
        <v>5.7384310201943851E-2</v>
      </c>
      <c r="X276" s="134">
        <f t="shared" si="638"/>
        <v>5.978988033328328E-2</v>
      </c>
      <c r="Y276" s="134">
        <f t="shared" si="638"/>
        <v>6.7699362871748228E-2</v>
      </c>
      <c r="Z276" s="134">
        <f t="shared" si="638"/>
        <v>6.8492097026235002E-2</v>
      </c>
      <c r="AA276" s="134">
        <f t="shared" si="638"/>
        <v>6.88440046391669E-2</v>
      </c>
      <c r="AB276" s="134">
        <f t="shared" si="638"/>
        <v>6.88440046391669E-2</v>
      </c>
      <c r="AC276" s="134">
        <f t="shared" si="638"/>
        <v>7.059542597998722E-2</v>
      </c>
      <c r="AD276" s="134">
        <f t="shared" si="638"/>
        <v>7.059542597998722E-2</v>
      </c>
      <c r="AE276" s="134">
        <f t="shared" si="638"/>
        <v>8.6294776017812255E-2</v>
      </c>
      <c r="AF276" s="134">
        <f t="shared" si="638"/>
        <v>8.7530201367002514E-2</v>
      </c>
      <c r="AG276" s="134">
        <f t="shared" si="638"/>
        <v>0</v>
      </c>
      <c r="AH276" s="134">
        <f t="shared" si="638"/>
        <v>0</v>
      </c>
      <c r="AI276" s="134">
        <f t="shared" si="638"/>
        <v>0</v>
      </c>
      <c r="AJ276" s="134">
        <f t="shared" si="638"/>
        <v>0</v>
      </c>
      <c r="AK276" s="134">
        <f t="shared" si="638"/>
        <v>0</v>
      </c>
      <c r="AL276" s="134">
        <f t="shared" si="638"/>
        <v>0</v>
      </c>
      <c r="AM276" s="134">
        <f t="shared" si="638"/>
        <v>0</v>
      </c>
      <c r="AN276" s="134">
        <f t="shared" si="638"/>
        <v>0</v>
      </c>
      <c r="AO276" s="134">
        <f t="shared" si="638"/>
        <v>0</v>
      </c>
      <c r="AP276" s="134">
        <f t="shared" si="638"/>
        <v>0</v>
      </c>
      <c r="AQ276" s="134">
        <f t="shared" si="638"/>
        <v>0</v>
      </c>
      <c r="AR276" s="134">
        <f t="shared" si="638"/>
        <v>0</v>
      </c>
      <c r="AS276" s="134">
        <f t="shared" si="638"/>
        <v>0</v>
      </c>
      <c r="AT276" s="134">
        <f t="shared" si="638"/>
        <v>0</v>
      </c>
    </row>
    <row r="277" spans="2:46" x14ac:dyDescent="0.75">
      <c r="B277" s="32"/>
      <c r="C277" s="44" t="s">
        <v>163</v>
      </c>
      <c r="D277" s="61">
        <f>INDEX('TS Pat Cap ($M)'!$L$7:$L$50,MATCH($C183,'TS Pat Cap ($M)'!$C$7:$C$50,0),1)</f>
        <v>0</v>
      </c>
      <c r="E277" s="134">
        <f t="shared" si="611"/>
        <v>1.9176395836039879E-2</v>
      </c>
      <c r="F277" s="134">
        <f t="shared" ref="F277:AT277" si="639">F183/F$199*(1-$D277)</f>
        <v>1.9387942213964005E-2</v>
      </c>
      <c r="G277" s="134">
        <f t="shared" si="639"/>
        <v>1.9578267651814512E-2</v>
      </c>
      <c r="H277" s="134">
        <f t="shared" si="639"/>
        <v>1.9894721370784373E-2</v>
      </c>
      <c r="I277" s="134">
        <f t="shared" si="639"/>
        <v>1.9958351893670758E-2</v>
      </c>
      <c r="J277" s="134">
        <f t="shared" si="639"/>
        <v>2.0089486921079418E-2</v>
      </c>
      <c r="K277" s="134">
        <f t="shared" si="639"/>
        <v>2.0744524027431661E-2</v>
      </c>
      <c r="L277" s="134">
        <f t="shared" si="639"/>
        <v>2.1919540569423968E-2</v>
      </c>
      <c r="M277" s="134">
        <f t="shared" si="639"/>
        <v>2.1979933994964333E-2</v>
      </c>
      <c r="N277" s="134">
        <f t="shared" si="639"/>
        <v>2.2251589140101027E-2</v>
      </c>
      <c r="O277" s="134">
        <f t="shared" si="639"/>
        <v>2.4182606502961296E-2</v>
      </c>
      <c r="P277" s="134">
        <f t="shared" si="639"/>
        <v>2.4924544467091858E-2</v>
      </c>
      <c r="Q277" s="134">
        <f t="shared" si="639"/>
        <v>2.5840431195763541E-2</v>
      </c>
      <c r="R277" s="134">
        <f t="shared" si="639"/>
        <v>2.6695271220534399E-2</v>
      </c>
      <c r="S277" s="134">
        <f t="shared" si="639"/>
        <v>2.7376564189433322E-2</v>
      </c>
      <c r="T277" s="134">
        <f t="shared" si="639"/>
        <v>3.079034385004575E-2</v>
      </c>
      <c r="U277" s="134">
        <f t="shared" si="639"/>
        <v>3.0790343850045754E-2</v>
      </c>
      <c r="V277" s="134">
        <f t="shared" si="639"/>
        <v>3.1033473892241394E-2</v>
      </c>
      <c r="W277" s="134">
        <f t="shared" si="639"/>
        <v>3.2074018054377387E-2</v>
      </c>
      <c r="X277" s="134">
        <f t="shared" si="639"/>
        <v>3.3418571984748381E-2</v>
      </c>
      <c r="Y277" s="134">
        <f t="shared" si="639"/>
        <v>3.7839447392098213E-2</v>
      </c>
      <c r="Z277" s="134">
        <f t="shared" si="639"/>
        <v>3.8282533132675239E-2</v>
      </c>
      <c r="AA277" s="134">
        <f t="shared" si="639"/>
        <v>3.8479226115320321E-2</v>
      </c>
      <c r="AB277" s="134">
        <f t="shared" si="639"/>
        <v>3.8479226115320314E-2</v>
      </c>
      <c r="AC277" s="134">
        <f t="shared" si="639"/>
        <v>3.9458154319015788E-2</v>
      </c>
      <c r="AD277" s="134">
        <f t="shared" si="639"/>
        <v>3.9458154319015795E-2</v>
      </c>
      <c r="AE277" s="134">
        <f t="shared" si="639"/>
        <v>4.8233048271442064E-2</v>
      </c>
      <c r="AF277" s="134">
        <f t="shared" si="639"/>
        <v>4.8923568987214686E-2</v>
      </c>
      <c r="AG277" s="134">
        <f t="shared" si="639"/>
        <v>5.3616644693894294E-2</v>
      </c>
      <c r="AH277" s="134">
        <f t="shared" si="639"/>
        <v>0</v>
      </c>
      <c r="AI277" s="134">
        <f t="shared" si="639"/>
        <v>0</v>
      </c>
      <c r="AJ277" s="134">
        <f t="shared" si="639"/>
        <v>0</v>
      </c>
      <c r="AK277" s="134">
        <f t="shared" si="639"/>
        <v>0</v>
      </c>
      <c r="AL277" s="134">
        <f t="shared" si="639"/>
        <v>0</v>
      </c>
      <c r="AM277" s="134">
        <f t="shared" si="639"/>
        <v>0</v>
      </c>
      <c r="AN277" s="134">
        <f t="shared" si="639"/>
        <v>0</v>
      </c>
      <c r="AO277" s="134">
        <f t="shared" si="639"/>
        <v>0</v>
      </c>
      <c r="AP277" s="134">
        <f t="shared" si="639"/>
        <v>0</v>
      </c>
      <c r="AQ277" s="134">
        <f t="shared" si="639"/>
        <v>0</v>
      </c>
      <c r="AR277" s="134">
        <f t="shared" si="639"/>
        <v>0</v>
      </c>
      <c r="AS277" s="134">
        <f t="shared" si="639"/>
        <v>0</v>
      </c>
      <c r="AT277" s="134">
        <f t="shared" si="639"/>
        <v>0</v>
      </c>
    </row>
    <row r="278" spans="2:46" x14ac:dyDescent="0.75">
      <c r="B278" s="32"/>
      <c r="C278" s="44" t="s">
        <v>104</v>
      </c>
      <c r="D278" s="61">
        <f>INDEX('TS Pat Cap ($M)'!$L$7:$L$50,MATCH($C184,'TS Pat Cap ($M)'!$C$7:$C$50,0),1)</f>
        <v>0</v>
      </c>
      <c r="E278" s="134">
        <f t="shared" si="611"/>
        <v>1.6665261167770423E-2</v>
      </c>
      <c r="F278" s="134">
        <f t="shared" ref="F278:AT278" si="640">F184/F$199*(1-$D278)</f>
        <v>1.684910570599046E-2</v>
      </c>
      <c r="G278" s="134">
        <f t="shared" si="640"/>
        <v>1.7014508170341343E-2</v>
      </c>
      <c r="H278" s="134">
        <f t="shared" si="640"/>
        <v>1.7289522511891045E-2</v>
      </c>
      <c r="I278" s="134">
        <f t="shared" si="640"/>
        <v>1.7344820665475807E-2</v>
      </c>
      <c r="J278" s="134">
        <f t="shared" si="640"/>
        <v>1.7458783659288282E-2</v>
      </c>
      <c r="K278" s="134">
        <f t="shared" si="640"/>
        <v>1.8028044147300561E-2</v>
      </c>
      <c r="L278" s="134">
        <f t="shared" si="640"/>
        <v>1.9049193153410988E-2</v>
      </c>
      <c r="M278" s="134">
        <f t="shared" si="640"/>
        <v>1.9101678105122036E-2</v>
      </c>
      <c r="N278" s="134">
        <f t="shared" si="640"/>
        <v>1.9337760212520091E-2</v>
      </c>
      <c r="O278" s="134">
        <f t="shared" si="640"/>
        <v>2.1015912298382091E-2</v>
      </c>
      <c r="P278" s="134">
        <f t="shared" si="640"/>
        <v>2.16606940419505E-2</v>
      </c>
      <c r="Q278" s="134">
        <f t="shared" si="640"/>
        <v>2.2456646089661286E-2</v>
      </c>
      <c r="R278" s="134">
        <f t="shared" si="640"/>
        <v>2.3199545453612445E-2</v>
      </c>
      <c r="S278" s="134">
        <f t="shared" si="640"/>
        <v>2.3791623618641133E-2</v>
      </c>
      <c r="T278" s="134">
        <f t="shared" si="640"/>
        <v>2.6758371390211828E-2</v>
      </c>
      <c r="U278" s="134">
        <f t="shared" si="640"/>
        <v>2.6758371390211831E-2</v>
      </c>
      <c r="V278" s="134">
        <f t="shared" si="640"/>
        <v>2.6969663735528695E-2</v>
      </c>
      <c r="W278" s="134">
        <f t="shared" si="640"/>
        <v>2.7873949419181764E-2</v>
      </c>
      <c r="X278" s="134">
        <f t="shared" si="640"/>
        <v>2.9042435019675721E-2</v>
      </c>
      <c r="Y278" s="134">
        <f t="shared" si="640"/>
        <v>3.2884400104438653E-2</v>
      </c>
      <c r="Z278" s="134">
        <f t="shared" si="640"/>
        <v>3.32694640992355E-2</v>
      </c>
      <c r="AA278" s="134">
        <f t="shared" si="640"/>
        <v>3.3440400283160504E-2</v>
      </c>
      <c r="AB278" s="134">
        <f t="shared" si="640"/>
        <v>3.3440400283160511E-2</v>
      </c>
      <c r="AC278" s="134">
        <f t="shared" si="640"/>
        <v>3.4291138571969755E-2</v>
      </c>
      <c r="AD278" s="134">
        <f t="shared" si="640"/>
        <v>3.4291138571969762E-2</v>
      </c>
      <c r="AE278" s="134">
        <f t="shared" si="640"/>
        <v>4.1916966735249507E-2</v>
      </c>
      <c r="AF278" s="134">
        <f t="shared" si="640"/>
        <v>4.2517064280611964E-2</v>
      </c>
      <c r="AG278" s="134">
        <f t="shared" si="640"/>
        <v>4.6595585239432864E-2</v>
      </c>
      <c r="AH278" s="134">
        <f t="shared" si="640"/>
        <v>4.9235423444616289E-2</v>
      </c>
      <c r="AI278" s="134">
        <f t="shared" si="640"/>
        <v>0</v>
      </c>
      <c r="AJ278" s="134">
        <f t="shared" si="640"/>
        <v>0</v>
      </c>
      <c r="AK278" s="134">
        <f t="shared" si="640"/>
        <v>0</v>
      </c>
      <c r="AL278" s="134">
        <f t="shared" si="640"/>
        <v>0</v>
      </c>
      <c r="AM278" s="134">
        <f t="shared" si="640"/>
        <v>0</v>
      </c>
      <c r="AN278" s="134">
        <f t="shared" si="640"/>
        <v>0</v>
      </c>
      <c r="AO278" s="134">
        <f t="shared" si="640"/>
        <v>0</v>
      </c>
      <c r="AP278" s="134">
        <f t="shared" si="640"/>
        <v>0</v>
      </c>
      <c r="AQ278" s="134">
        <f t="shared" si="640"/>
        <v>0</v>
      </c>
      <c r="AR278" s="134">
        <f t="shared" si="640"/>
        <v>0</v>
      </c>
      <c r="AS278" s="134">
        <f t="shared" si="640"/>
        <v>0</v>
      </c>
      <c r="AT278" s="134">
        <f t="shared" si="640"/>
        <v>0</v>
      </c>
    </row>
    <row r="279" spans="2:46" x14ac:dyDescent="0.75">
      <c r="B279" s="32"/>
      <c r="C279" s="44" t="s">
        <v>83</v>
      </c>
      <c r="D279" s="61">
        <f>INDEX('TS Pat Cap ($M)'!$L$7:$L$50,MATCH($C185,'TS Pat Cap ($M)'!$C$7:$C$50,0),1)</f>
        <v>0</v>
      </c>
      <c r="E279" s="134">
        <f t="shared" si="611"/>
        <v>9.7008062780211853E-3</v>
      </c>
      <c r="F279" s="134">
        <f t="shared" ref="F279:AT279" si="641">F185/F$199*(1-$D279)</f>
        <v>9.8078217176588156E-3</v>
      </c>
      <c r="G279" s="134">
        <f t="shared" si="641"/>
        <v>9.9041020728493044E-3</v>
      </c>
      <c r="H279" s="134">
        <f t="shared" si="641"/>
        <v>1.0064187223882562E-2</v>
      </c>
      <c r="I279" s="134">
        <f t="shared" si="641"/>
        <v>1.0096376138899115E-2</v>
      </c>
      <c r="J279" s="134">
        <f t="shared" si="641"/>
        <v>1.0162713708692268E-2</v>
      </c>
      <c r="K279" s="134">
        <f t="shared" si="641"/>
        <v>1.0494078795644441E-2</v>
      </c>
      <c r="L279" s="134">
        <f t="shared" si="641"/>
        <v>1.108848704340888E-2</v>
      </c>
      <c r="M279" s="134">
        <f t="shared" si="641"/>
        <v>1.111903840074643E-2</v>
      </c>
      <c r="N279" s="134">
        <f t="shared" si="641"/>
        <v>1.1256461196976267E-2</v>
      </c>
      <c r="O279" s="134">
        <f t="shared" si="641"/>
        <v>1.2233309271910001E-2</v>
      </c>
      <c r="P279" s="134">
        <f t="shared" si="641"/>
        <v>1.2608635090269119E-2</v>
      </c>
      <c r="Q279" s="134">
        <f t="shared" si="641"/>
        <v>1.3071956759440992E-2</v>
      </c>
      <c r="R279" s="134">
        <f t="shared" si="641"/>
        <v>1.3504396595889083E-2</v>
      </c>
      <c r="S279" s="134">
        <f t="shared" si="641"/>
        <v>1.3849043794787913E-2</v>
      </c>
      <c r="T279" s="134">
        <f t="shared" si="641"/>
        <v>1.5575980151682024E-2</v>
      </c>
      <c r="U279" s="134">
        <f t="shared" si="641"/>
        <v>1.5575980151682028E-2</v>
      </c>
      <c r="V279" s="134">
        <f t="shared" si="641"/>
        <v>1.5698972890248387E-2</v>
      </c>
      <c r="W279" s="134">
        <f t="shared" si="641"/>
        <v>1.6225355294268041E-2</v>
      </c>
      <c r="X279" s="134">
        <f t="shared" si="641"/>
        <v>1.6905527800113361E-2</v>
      </c>
      <c r="Y279" s="134">
        <f t="shared" si="641"/>
        <v>1.9141925936272466E-2</v>
      </c>
      <c r="Z279" s="134">
        <f t="shared" si="641"/>
        <v>1.9366070711476419E-2</v>
      </c>
      <c r="AA279" s="134">
        <f t="shared" si="641"/>
        <v>1.9465572230802596E-2</v>
      </c>
      <c r="AB279" s="134">
        <f t="shared" si="641"/>
        <v>1.9465572230802596E-2</v>
      </c>
      <c r="AC279" s="134">
        <f t="shared" si="641"/>
        <v>1.9960784832030492E-2</v>
      </c>
      <c r="AD279" s="134">
        <f t="shared" si="641"/>
        <v>1.9960784832030495E-2</v>
      </c>
      <c r="AE279" s="134">
        <f t="shared" si="641"/>
        <v>2.439976007380595E-2</v>
      </c>
      <c r="AF279" s="134">
        <f t="shared" si="641"/>
        <v>2.4749075333667318E-2</v>
      </c>
      <c r="AG279" s="134">
        <f t="shared" si="641"/>
        <v>2.7123172044427959E-2</v>
      </c>
      <c r="AH279" s="134">
        <f t="shared" si="641"/>
        <v>2.8659815171469313E-2</v>
      </c>
      <c r="AI279" s="134">
        <f t="shared" si="641"/>
        <v>3.0143966107050082E-2</v>
      </c>
      <c r="AJ279" s="134">
        <f t="shared" si="641"/>
        <v>0</v>
      </c>
      <c r="AK279" s="134">
        <f t="shared" si="641"/>
        <v>0</v>
      </c>
      <c r="AL279" s="134">
        <f t="shared" si="641"/>
        <v>0</v>
      </c>
      <c r="AM279" s="134">
        <f t="shared" si="641"/>
        <v>0</v>
      </c>
      <c r="AN279" s="134">
        <f t="shared" si="641"/>
        <v>0</v>
      </c>
      <c r="AO279" s="134">
        <f t="shared" si="641"/>
        <v>0</v>
      </c>
      <c r="AP279" s="134">
        <f t="shared" si="641"/>
        <v>0</v>
      </c>
      <c r="AQ279" s="134">
        <f t="shared" si="641"/>
        <v>0</v>
      </c>
      <c r="AR279" s="134">
        <f t="shared" si="641"/>
        <v>0</v>
      </c>
      <c r="AS279" s="134">
        <f t="shared" si="641"/>
        <v>0</v>
      </c>
      <c r="AT279" s="134">
        <f t="shared" si="641"/>
        <v>0</v>
      </c>
    </row>
    <row r="280" spans="2:46" x14ac:dyDescent="0.75">
      <c r="B280" s="32"/>
      <c r="C280" s="44" t="s">
        <v>84</v>
      </c>
      <c r="D280" s="61">
        <f>INDEX('TS Pat Cap ($M)'!$L$7:$L$50,MATCH($C186,'TS Pat Cap ($M)'!$C$7:$C$50,0),1)</f>
        <v>0</v>
      </c>
      <c r="E280" s="134">
        <f t="shared" si="611"/>
        <v>4.3404305607617315E-3</v>
      </c>
      <c r="F280" s="134">
        <f t="shared" ref="F280:AT280" si="642">F186/F$199*(1-$D280)</f>
        <v>4.3883124657667716E-3</v>
      </c>
      <c r="G280" s="134">
        <f t="shared" si="642"/>
        <v>4.4313911732569537E-3</v>
      </c>
      <c r="H280" s="134">
        <f t="shared" si="642"/>
        <v>4.5030180527095608E-3</v>
      </c>
      <c r="I280" s="134">
        <f t="shared" si="642"/>
        <v>4.5174203349994512E-3</v>
      </c>
      <c r="J280" s="134">
        <f t="shared" si="642"/>
        <v>4.5471017456992216E-3</v>
      </c>
      <c r="K280" s="134">
        <f t="shared" si="642"/>
        <v>4.695364385830003E-3</v>
      </c>
      <c r="L280" s="134">
        <f t="shared" si="642"/>
        <v>4.9613203950754393E-3</v>
      </c>
      <c r="M280" s="134">
        <f t="shared" si="642"/>
        <v>4.9749899851342675E-3</v>
      </c>
      <c r="N280" s="134">
        <f t="shared" si="642"/>
        <v>5.0364770499623452E-3</v>
      </c>
      <c r="O280" s="134">
        <f t="shared" si="642"/>
        <v>5.4735480640769078E-3</v>
      </c>
      <c r="P280" s="134">
        <f t="shared" si="642"/>
        <v>5.6414800488583956E-3</v>
      </c>
      <c r="Q280" s="134">
        <f t="shared" si="642"/>
        <v>5.8487840063544891E-3</v>
      </c>
      <c r="R280" s="134">
        <f t="shared" si="642"/>
        <v>6.0422705092303053E-3</v>
      </c>
      <c r="S280" s="134">
        <f t="shared" si="642"/>
        <v>6.1964759630770295E-3</v>
      </c>
      <c r="T280" s="134">
        <f t="shared" si="642"/>
        <v>6.9691588850044964E-3</v>
      </c>
      <c r="U280" s="134">
        <f t="shared" si="642"/>
        <v>6.9691588850044981E-3</v>
      </c>
      <c r="V280" s="134">
        <f t="shared" si="642"/>
        <v>7.0241895109056348E-3</v>
      </c>
      <c r="W280" s="134">
        <f t="shared" si="642"/>
        <v>7.2597087252446093E-3</v>
      </c>
      <c r="X280" s="134">
        <f t="shared" si="642"/>
        <v>7.5640382259428872E-3</v>
      </c>
      <c r="Y280" s="134">
        <f t="shared" si="642"/>
        <v>8.5646695691548678E-3</v>
      </c>
      <c r="Z280" s="134">
        <f t="shared" si="642"/>
        <v>8.6649586383773462E-3</v>
      </c>
      <c r="AA280" s="134">
        <f t="shared" si="642"/>
        <v>8.7094785909408827E-3</v>
      </c>
      <c r="AB280" s="134">
        <f t="shared" si="642"/>
        <v>8.709478590940881E-3</v>
      </c>
      <c r="AC280" s="134">
        <f t="shared" si="642"/>
        <v>8.9310515042474552E-3</v>
      </c>
      <c r="AD280" s="134">
        <f t="shared" si="642"/>
        <v>8.9310515042474552E-3</v>
      </c>
      <c r="AE280" s="134">
        <f t="shared" si="642"/>
        <v>1.0917181651132223E-2</v>
      </c>
      <c r="AF280" s="134">
        <f t="shared" si="642"/>
        <v>1.107347573492172E-2</v>
      </c>
      <c r="AG280" s="134">
        <f t="shared" si="642"/>
        <v>1.2135717534444734E-2</v>
      </c>
      <c r="AH280" s="134">
        <f t="shared" si="642"/>
        <v>1.2823257579925907E-2</v>
      </c>
      <c r="AI280" s="134">
        <f t="shared" si="642"/>
        <v>1.3487311050633079E-2</v>
      </c>
      <c r="AJ280" s="134">
        <f t="shared" si="642"/>
        <v>1.3906508367531351E-2</v>
      </c>
      <c r="AK280" s="134">
        <f t="shared" si="642"/>
        <v>0</v>
      </c>
      <c r="AL280" s="134">
        <f t="shared" si="642"/>
        <v>0</v>
      </c>
      <c r="AM280" s="134">
        <f t="shared" si="642"/>
        <v>0</v>
      </c>
      <c r="AN280" s="134">
        <f t="shared" si="642"/>
        <v>0</v>
      </c>
      <c r="AO280" s="134">
        <f t="shared" si="642"/>
        <v>0</v>
      </c>
      <c r="AP280" s="134">
        <f t="shared" si="642"/>
        <v>0</v>
      </c>
      <c r="AQ280" s="134">
        <f t="shared" si="642"/>
        <v>0</v>
      </c>
      <c r="AR280" s="134">
        <f t="shared" si="642"/>
        <v>0</v>
      </c>
      <c r="AS280" s="134">
        <f t="shared" si="642"/>
        <v>0</v>
      </c>
      <c r="AT280" s="134">
        <f t="shared" si="642"/>
        <v>0</v>
      </c>
    </row>
    <row r="281" spans="2:46" x14ac:dyDescent="0.75">
      <c r="B281" s="32"/>
      <c r="C281" s="44" t="s">
        <v>85</v>
      </c>
      <c r="D281" s="61">
        <f>INDEX('TS Pat Cap ($M)'!$L$7:$L$50,MATCH($C187,'TS Pat Cap ($M)'!$C$7:$C$50,0),1)</f>
        <v>0</v>
      </c>
      <c r="E281" s="134">
        <f t="shared" si="611"/>
        <v>1.1653095170828621E-2</v>
      </c>
      <c r="F281" s="134">
        <f t="shared" ref="F281:AT281" si="643">F187/F$199*(1-$D281)</f>
        <v>1.1781647485667724E-2</v>
      </c>
      <c r="G281" s="134">
        <f t="shared" si="643"/>
        <v>1.1897304278511631E-2</v>
      </c>
      <c r="H281" s="134">
        <f t="shared" si="643"/>
        <v>1.2089606593078369E-2</v>
      </c>
      <c r="I281" s="134">
        <f t="shared" si="643"/>
        <v>1.2128273532648481E-2</v>
      </c>
      <c r="J281" s="134">
        <f t="shared" si="643"/>
        <v>1.220796154950462E-2</v>
      </c>
      <c r="K281" s="134">
        <f t="shared" si="643"/>
        <v>1.2606013915862281E-2</v>
      </c>
      <c r="L281" s="134">
        <f t="shared" si="643"/>
        <v>1.3320046923326627E-2</v>
      </c>
      <c r="M281" s="134">
        <f t="shared" si="643"/>
        <v>1.3356746746459792E-2</v>
      </c>
      <c r="N281" s="134">
        <f t="shared" si="643"/>
        <v>1.3521825903512532E-2</v>
      </c>
      <c r="O281" s="134">
        <f t="shared" si="643"/>
        <v>1.4695264817598913E-2</v>
      </c>
      <c r="P281" s="134">
        <f t="shared" si="643"/>
        <v>1.5146125019942846E-2</v>
      </c>
      <c r="Q281" s="134">
        <f t="shared" si="643"/>
        <v>1.5702690252855464E-2</v>
      </c>
      <c r="R281" s="134">
        <f t="shared" si="643"/>
        <v>1.6222158679021693E-2</v>
      </c>
      <c r="S281" s="134">
        <f t="shared" si="643"/>
        <v>1.6636166184586153E-2</v>
      </c>
      <c r="T281" s="134">
        <f t="shared" si="643"/>
        <v>1.8710648773362901E-2</v>
      </c>
      <c r="U281" s="134">
        <f t="shared" si="643"/>
        <v>1.8710648773362905E-2</v>
      </c>
      <c r="V281" s="134">
        <f t="shared" si="643"/>
        <v>1.8858393821223708E-2</v>
      </c>
      <c r="W281" s="134">
        <f t="shared" si="643"/>
        <v>1.9490710772463955E-2</v>
      </c>
      <c r="X281" s="134">
        <f t="shared" si="643"/>
        <v>2.0307768109352999E-2</v>
      </c>
      <c r="Y281" s="134">
        <f t="shared" si="643"/>
        <v>2.2994241746041453E-2</v>
      </c>
      <c r="Z281" s="134">
        <f t="shared" si="643"/>
        <v>2.3263495694902752E-2</v>
      </c>
      <c r="AA281" s="134">
        <f t="shared" si="643"/>
        <v>2.338302191170568E-2</v>
      </c>
      <c r="AB281" s="134">
        <f t="shared" si="643"/>
        <v>2.338302191170568E-2</v>
      </c>
      <c r="AC281" s="134">
        <f t="shared" si="643"/>
        <v>2.3977896132107018E-2</v>
      </c>
      <c r="AD281" s="134">
        <f t="shared" si="643"/>
        <v>2.3977896132107018E-2</v>
      </c>
      <c r="AE281" s="134">
        <f t="shared" si="643"/>
        <v>2.9310215886863843E-2</v>
      </c>
      <c r="AF281" s="134">
        <f t="shared" si="643"/>
        <v>2.9729830901443596E-2</v>
      </c>
      <c r="AG281" s="134">
        <f t="shared" si="643"/>
        <v>3.2581714974000114E-2</v>
      </c>
      <c r="AH281" s="134">
        <f t="shared" si="643"/>
        <v>3.4427607788454419E-2</v>
      </c>
      <c r="AI281" s="134">
        <f t="shared" si="643"/>
        <v>3.621044434910007E-2</v>
      </c>
      <c r="AJ281" s="134">
        <f t="shared" si="643"/>
        <v>3.7335896343041027E-2</v>
      </c>
      <c r="AK281" s="134">
        <f t="shared" si="643"/>
        <v>3.7862430550303902E-2</v>
      </c>
      <c r="AL281" s="134">
        <f t="shared" si="643"/>
        <v>0</v>
      </c>
      <c r="AM281" s="134">
        <f t="shared" si="643"/>
        <v>0</v>
      </c>
      <c r="AN281" s="134">
        <f t="shared" si="643"/>
        <v>0</v>
      </c>
      <c r="AO281" s="134">
        <f t="shared" si="643"/>
        <v>0</v>
      </c>
      <c r="AP281" s="134">
        <f t="shared" si="643"/>
        <v>0</v>
      </c>
      <c r="AQ281" s="134">
        <f t="shared" si="643"/>
        <v>0</v>
      </c>
      <c r="AR281" s="134">
        <f t="shared" si="643"/>
        <v>0</v>
      </c>
      <c r="AS281" s="134">
        <f t="shared" si="643"/>
        <v>0</v>
      </c>
      <c r="AT281" s="134">
        <f t="shared" si="643"/>
        <v>0</v>
      </c>
    </row>
    <row r="282" spans="2:46" x14ac:dyDescent="0.75">
      <c r="B282" s="32"/>
      <c r="C282" s="44" t="s">
        <v>105</v>
      </c>
      <c r="D282" s="61">
        <f>INDEX('TS Pat Cap ($M)'!$L$7:$L$50,MATCH($C188,'TS Pat Cap ($M)'!$C$7:$C$50,0),1)</f>
        <v>0</v>
      </c>
      <c r="E282" s="134">
        <f t="shared" si="611"/>
        <v>1.752451369012668E-2</v>
      </c>
      <c r="F282" s="134">
        <f t="shared" ref="F282:AT282" si="644">F188/F$199*(1-$D282)</f>
        <v>1.7717837160695672E-2</v>
      </c>
      <c r="G282" s="134">
        <f t="shared" si="644"/>
        <v>1.789176769329983E-2</v>
      </c>
      <c r="H282" s="134">
        <f t="shared" si="644"/>
        <v>1.8180961636614052E-2</v>
      </c>
      <c r="I282" s="134">
        <f t="shared" si="644"/>
        <v>1.823911093531265E-2</v>
      </c>
      <c r="J282" s="134">
        <f t="shared" si="644"/>
        <v>1.8358949804030578E-2</v>
      </c>
      <c r="K282" s="134">
        <f t="shared" si="644"/>
        <v>1.8957561077804816E-2</v>
      </c>
      <c r="L282" s="134">
        <f t="shared" si="644"/>
        <v>2.0031360015432601E-2</v>
      </c>
      <c r="M282" s="134">
        <f t="shared" si="644"/>
        <v>2.0086551064977309E-2</v>
      </c>
      <c r="N282" s="134">
        <f t="shared" si="644"/>
        <v>2.0334805447638427E-2</v>
      </c>
      <c r="O282" s="134">
        <f t="shared" si="644"/>
        <v>2.2099482214881533E-2</v>
      </c>
      <c r="P282" s="134">
        <f t="shared" si="644"/>
        <v>2.2777508582338696E-2</v>
      </c>
      <c r="Q282" s="134">
        <f t="shared" si="644"/>
        <v>2.3614499519136491E-2</v>
      </c>
      <c r="R282" s="134">
        <f t="shared" si="644"/>
        <v>2.439570240236081E-2</v>
      </c>
      <c r="S282" s="134">
        <f t="shared" si="644"/>
        <v>2.5018307821154759E-2</v>
      </c>
      <c r="T282" s="134">
        <f t="shared" si="644"/>
        <v>2.8138019622526964E-2</v>
      </c>
      <c r="U282" s="134">
        <f t="shared" si="644"/>
        <v>2.8138019622526971E-2</v>
      </c>
      <c r="V282" s="134">
        <f t="shared" si="644"/>
        <v>2.836020609538497E-2</v>
      </c>
      <c r="W282" s="134">
        <f t="shared" si="644"/>
        <v>2.9311116296157055E-2</v>
      </c>
      <c r="X282" s="134">
        <f t="shared" si="644"/>
        <v>3.053984842921079E-2</v>
      </c>
      <c r="Y282" s="134">
        <f t="shared" si="644"/>
        <v>3.4579903310266356E-2</v>
      </c>
      <c r="Z282" s="134">
        <f t="shared" si="644"/>
        <v>3.4984821011852844E-2</v>
      </c>
      <c r="AA282" s="134">
        <f t="shared" si="644"/>
        <v>3.516457057984191E-2</v>
      </c>
      <c r="AB282" s="134">
        <f t="shared" si="644"/>
        <v>3.5164570579841917E-2</v>
      </c>
      <c r="AC282" s="134">
        <f t="shared" si="644"/>
        <v>3.6059172508900512E-2</v>
      </c>
      <c r="AD282" s="134">
        <f t="shared" si="644"/>
        <v>3.6059172508900506E-2</v>
      </c>
      <c r="AE282" s="134">
        <f t="shared" si="644"/>
        <v>4.4078184554412196E-2</v>
      </c>
      <c r="AF282" s="134">
        <f t="shared" si="644"/>
        <v>4.4709222828775035E-2</v>
      </c>
      <c r="AG282" s="134">
        <f t="shared" si="644"/>
        <v>4.8998030286323428E-2</v>
      </c>
      <c r="AH282" s="134">
        <f t="shared" si="644"/>
        <v>5.1773977227732547E-2</v>
      </c>
      <c r="AI282" s="134">
        <f t="shared" si="644"/>
        <v>5.4455096986584683E-2</v>
      </c>
      <c r="AJ282" s="134">
        <f t="shared" si="644"/>
        <v>5.6147608597128432E-2</v>
      </c>
      <c r="AK282" s="134">
        <f t="shared" si="644"/>
        <v>5.6939437359206764E-2</v>
      </c>
      <c r="AL282" s="134">
        <f t="shared" si="644"/>
        <v>5.9180141351068777E-2</v>
      </c>
      <c r="AM282" s="134">
        <f t="shared" si="644"/>
        <v>0</v>
      </c>
      <c r="AN282" s="134">
        <f t="shared" si="644"/>
        <v>0</v>
      </c>
      <c r="AO282" s="134">
        <f t="shared" si="644"/>
        <v>0</v>
      </c>
      <c r="AP282" s="134">
        <f t="shared" si="644"/>
        <v>0</v>
      </c>
      <c r="AQ282" s="134">
        <f t="shared" si="644"/>
        <v>0</v>
      </c>
      <c r="AR282" s="134">
        <f t="shared" si="644"/>
        <v>0</v>
      </c>
      <c r="AS282" s="134">
        <f t="shared" si="644"/>
        <v>0</v>
      </c>
      <c r="AT282" s="134">
        <f t="shared" si="644"/>
        <v>0</v>
      </c>
    </row>
    <row r="283" spans="2:46" x14ac:dyDescent="0.75">
      <c r="B283" s="32"/>
      <c r="C283" s="44" t="s">
        <v>86</v>
      </c>
      <c r="D283" s="61">
        <f>INDEX('TS Pat Cap ($M)'!$L$7:$L$50,MATCH($C189,'TS Pat Cap ($M)'!$C$7:$C$50,0),1)</f>
        <v>0</v>
      </c>
      <c r="E283" s="134">
        <f t="shared" si="611"/>
        <v>2.6358587088589909E-2</v>
      </c>
      <c r="F283" s="134">
        <f t="shared" ref="F283:AT283" si="645">F189/F$199*(1-$D283)</f>
        <v>2.664936454611971E-2</v>
      </c>
      <c r="G283" s="134">
        <f t="shared" si="645"/>
        <v>2.69109731232293E-2</v>
      </c>
      <c r="H283" s="134">
        <f t="shared" si="645"/>
        <v>2.7345949173071715E-2</v>
      </c>
      <c r="I283" s="134">
        <f t="shared" si="645"/>
        <v>2.7433411420583378E-2</v>
      </c>
      <c r="J283" s="134">
        <f t="shared" si="645"/>
        <v>2.7613660830841154E-2</v>
      </c>
      <c r="K283" s="134">
        <f t="shared" si="645"/>
        <v>2.8514030887950337E-2</v>
      </c>
      <c r="L283" s="134">
        <f t="shared" si="645"/>
        <v>3.0129129789613081E-2</v>
      </c>
      <c r="M283" s="134">
        <f t="shared" si="645"/>
        <v>3.0212142540303813E-2</v>
      </c>
      <c r="N283" s="134">
        <f t="shared" si="645"/>
        <v>3.0585541476285925E-2</v>
      </c>
      <c r="O283" s="134">
        <f t="shared" si="645"/>
        <v>3.323978838293732E-2</v>
      </c>
      <c r="P283" s="134">
        <f t="shared" si="645"/>
        <v>3.4259606528592848E-2</v>
      </c>
      <c r="Q283" s="134">
        <f t="shared" si="645"/>
        <v>3.551852297500898E-2</v>
      </c>
      <c r="R283" s="134">
        <f t="shared" si="645"/>
        <v>3.6693528718131356E-2</v>
      </c>
      <c r="S283" s="134">
        <f t="shared" si="645"/>
        <v>3.762998832227743E-2</v>
      </c>
      <c r="T283" s="134">
        <f t="shared" si="645"/>
        <v>4.2322340798460568E-2</v>
      </c>
      <c r="U283" s="134">
        <f t="shared" si="645"/>
        <v>4.2322340798460568E-2</v>
      </c>
      <c r="V283" s="134">
        <f t="shared" si="645"/>
        <v>4.2656531041812877E-2</v>
      </c>
      <c r="W283" s="134">
        <f t="shared" si="645"/>
        <v>4.4086793232460765E-2</v>
      </c>
      <c r="X283" s="134">
        <f t="shared" si="645"/>
        <v>4.5934926853189596E-2</v>
      </c>
      <c r="Y283" s="134">
        <f t="shared" si="645"/>
        <v>5.2011565572413085E-2</v>
      </c>
      <c r="Z283" s="134">
        <f t="shared" si="645"/>
        <v>5.2620601502864739E-2</v>
      </c>
      <c r="AA283" s="134">
        <f t="shared" si="645"/>
        <v>5.2890962479822737E-2</v>
      </c>
      <c r="AB283" s="134">
        <f t="shared" si="645"/>
        <v>5.289096247982273E-2</v>
      </c>
      <c r="AC283" s="134">
        <f t="shared" si="645"/>
        <v>5.4236531508080367E-2</v>
      </c>
      <c r="AD283" s="134">
        <f t="shared" si="645"/>
        <v>5.4236531508080367E-2</v>
      </c>
      <c r="AE283" s="134">
        <f t="shared" si="645"/>
        <v>6.6297911989363439E-2</v>
      </c>
      <c r="AF283" s="134">
        <f t="shared" si="645"/>
        <v>6.7247055435232489E-2</v>
      </c>
      <c r="AG283" s="134">
        <f t="shared" si="645"/>
        <v>7.369784242281513E-2</v>
      </c>
      <c r="AH283" s="134">
        <f t="shared" si="645"/>
        <v>7.7873138839152256E-2</v>
      </c>
      <c r="AI283" s="134">
        <f t="shared" si="645"/>
        <v>8.1905805873927609E-2</v>
      </c>
      <c r="AJ283" s="134">
        <f t="shared" si="645"/>
        <v>8.4451509308203304E-2</v>
      </c>
      <c r="AK283" s="134">
        <f t="shared" si="645"/>
        <v>8.5642497415123003E-2</v>
      </c>
      <c r="AL283" s="134">
        <f t="shared" si="645"/>
        <v>8.9012735948048524E-2</v>
      </c>
      <c r="AM283" s="134">
        <f t="shared" si="645"/>
        <v>9.4611880403838083E-2</v>
      </c>
      <c r="AN283" s="134">
        <f t="shared" si="645"/>
        <v>0</v>
      </c>
      <c r="AO283" s="134">
        <f t="shared" si="645"/>
        <v>0</v>
      </c>
      <c r="AP283" s="134">
        <f t="shared" si="645"/>
        <v>0</v>
      </c>
      <c r="AQ283" s="134">
        <f t="shared" si="645"/>
        <v>0</v>
      </c>
      <c r="AR283" s="134">
        <f t="shared" si="645"/>
        <v>0</v>
      </c>
      <c r="AS283" s="134">
        <f t="shared" si="645"/>
        <v>0</v>
      </c>
      <c r="AT283" s="134">
        <f t="shared" si="645"/>
        <v>0</v>
      </c>
    </row>
    <row r="284" spans="2:46" x14ac:dyDescent="0.75">
      <c r="B284" s="32"/>
      <c r="C284" s="44" t="s">
        <v>87</v>
      </c>
      <c r="D284" s="61">
        <f>INDEX('TS Pat Cap ($M)'!$L$7:$L$50,MATCH($C190,'TS Pat Cap ($M)'!$C$7:$C$50,0),1)</f>
        <v>0</v>
      </c>
      <c r="E284" s="134">
        <f t="shared" si="611"/>
        <v>1.4054016538520552E-2</v>
      </c>
      <c r="F284" s="134">
        <f t="shared" ref="F284:AT284" si="646">F190/F$199*(1-$D284)</f>
        <v>1.4209054863731913E-2</v>
      </c>
      <c r="G284" s="134">
        <f t="shared" si="646"/>
        <v>1.434854076473867E-2</v>
      </c>
      <c r="H284" s="134">
        <f t="shared" si="646"/>
        <v>1.4580463689051712E-2</v>
      </c>
      <c r="I284" s="134">
        <f t="shared" si="646"/>
        <v>1.4627097291562113E-2</v>
      </c>
      <c r="J284" s="134">
        <f t="shared" si="646"/>
        <v>1.4723203664195337E-2</v>
      </c>
      <c r="K284" s="134">
        <f t="shared" si="646"/>
        <v>1.5203267926777861E-2</v>
      </c>
      <c r="L284" s="134">
        <f t="shared" si="646"/>
        <v>1.6064415248484655E-2</v>
      </c>
      <c r="M284" s="134">
        <f t="shared" si="646"/>
        <v>1.6108676443790555E-2</v>
      </c>
      <c r="N284" s="134">
        <f t="shared" si="646"/>
        <v>1.6307767343622218E-2</v>
      </c>
      <c r="O284" s="134">
        <f t="shared" si="646"/>
        <v>1.772297331797975E-2</v>
      </c>
      <c r="P284" s="134">
        <f t="shared" si="646"/>
        <v>1.8266725569841928E-2</v>
      </c>
      <c r="Q284" s="134">
        <f t="shared" si="646"/>
        <v>1.8937961569673142E-2</v>
      </c>
      <c r="R284" s="134">
        <f t="shared" si="646"/>
        <v>1.9564457598887353E-2</v>
      </c>
      <c r="S284" s="134">
        <f t="shared" si="646"/>
        <v>2.0063764284791709E-2</v>
      </c>
      <c r="T284" s="134">
        <f t="shared" si="646"/>
        <v>2.2565658604210389E-2</v>
      </c>
      <c r="U284" s="134">
        <f t="shared" si="646"/>
        <v>2.2565658604210392E-2</v>
      </c>
      <c r="V284" s="134">
        <f t="shared" si="646"/>
        <v>2.2743843997505567E-2</v>
      </c>
      <c r="W284" s="134">
        <f t="shared" si="646"/>
        <v>2.3506439064313506E-2</v>
      </c>
      <c r="X284" s="134">
        <f t="shared" si="646"/>
        <v>2.4491837120128201E-2</v>
      </c>
      <c r="Y284" s="134">
        <f t="shared" si="646"/>
        <v>2.7731812797563114E-2</v>
      </c>
      <c r="Z284" s="134">
        <f t="shared" si="646"/>
        <v>2.8056541927024916E-2</v>
      </c>
      <c r="AA284" s="134">
        <f t="shared" si="646"/>
        <v>2.8200694480755038E-2</v>
      </c>
      <c r="AB284" s="134">
        <f t="shared" si="646"/>
        <v>2.8200694480755038E-2</v>
      </c>
      <c r="AC284" s="134">
        <f t="shared" si="646"/>
        <v>2.8918132381098336E-2</v>
      </c>
      <c r="AD284" s="134">
        <f t="shared" si="646"/>
        <v>2.891813238109834E-2</v>
      </c>
      <c r="AE284" s="134">
        <f t="shared" si="646"/>
        <v>3.5349085610557239E-2</v>
      </c>
      <c r="AF284" s="134">
        <f t="shared" si="646"/>
        <v>3.5855155137001861E-2</v>
      </c>
      <c r="AG284" s="134">
        <f t="shared" si="646"/>
        <v>3.9294621247429475E-2</v>
      </c>
      <c r="AH284" s="134">
        <f t="shared" si="646"/>
        <v>4.1520828771042483E-2</v>
      </c>
      <c r="AI284" s="134">
        <f t="shared" si="646"/>
        <v>4.3670988375978707E-2</v>
      </c>
      <c r="AJ284" s="134">
        <f t="shared" si="646"/>
        <v>4.5028320544324194E-2</v>
      </c>
      <c r="AK284" s="134">
        <f t="shared" si="646"/>
        <v>4.5663338138232944E-2</v>
      </c>
      <c r="AL284" s="134">
        <f t="shared" si="646"/>
        <v>4.7460300468622728E-2</v>
      </c>
      <c r="AM284" s="134">
        <f t="shared" si="646"/>
        <v>5.0445683126606529E-2</v>
      </c>
      <c r="AN284" s="134">
        <f t="shared" si="646"/>
        <v>5.5717191373250249E-2</v>
      </c>
      <c r="AO284" s="134">
        <f t="shared" si="646"/>
        <v>0</v>
      </c>
      <c r="AP284" s="134">
        <f t="shared" si="646"/>
        <v>0</v>
      </c>
      <c r="AQ284" s="134">
        <f t="shared" si="646"/>
        <v>0</v>
      </c>
      <c r="AR284" s="134">
        <f t="shared" si="646"/>
        <v>0</v>
      </c>
      <c r="AS284" s="134">
        <f t="shared" si="646"/>
        <v>0</v>
      </c>
      <c r="AT284" s="134">
        <f t="shared" si="646"/>
        <v>0</v>
      </c>
    </row>
    <row r="285" spans="2:46" x14ac:dyDescent="0.75">
      <c r="B285" s="32"/>
      <c r="C285" s="44" t="s">
        <v>106</v>
      </c>
      <c r="D285" s="61">
        <f>INDEX('TS Pat Cap ($M)'!$L$7:$L$50,MATCH($C191,'TS Pat Cap ($M)'!$C$7:$C$50,0),1)</f>
        <v>0</v>
      </c>
      <c r="E285" s="134">
        <f t="shared" si="611"/>
        <v>0.13340563405372197</v>
      </c>
      <c r="F285" s="134">
        <f t="shared" ref="F285:AT285" si="647">F191/F$199*(1-$D285)</f>
        <v>0.13487731199153846</v>
      </c>
      <c r="G285" s="134">
        <f t="shared" si="647"/>
        <v>0.13620136088634074</v>
      </c>
      <c r="H285" s="134">
        <f t="shared" si="647"/>
        <v>0.13840285429463239</v>
      </c>
      <c r="I285" s="134">
        <f t="shared" si="647"/>
        <v>0.13884551673878548</v>
      </c>
      <c r="J285" s="134">
        <f t="shared" si="647"/>
        <v>0.13975779199779045</v>
      </c>
      <c r="K285" s="134">
        <f t="shared" si="647"/>
        <v>0.14431472966474268</v>
      </c>
      <c r="L285" s="134">
        <f t="shared" si="647"/>
        <v>0.15248904084127221</v>
      </c>
      <c r="M285" s="134">
        <f t="shared" si="647"/>
        <v>0.15290918356755798</v>
      </c>
      <c r="N285" s="134">
        <f t="shared" si="647"/>
        <v>0.15479902393124126</v>
      </c>
      <c r="O285" s="134">
        <f t="shared" si="647"/>
        <v>0.16823265337150209</v>
      </c>
      <c r="P285" s="134">
        <f t="shared" si="647"/>
        <v>0.17339413967892103</v>
      </c>
      <c r="Q285" s="134">
        <f t="shared" si="647"/>
        <v>0.17976574625215436</v>
      </c>
      <c r="R285" s="134">
        <f t="shared" si="647"/>
        <v>0.18571266539661263</v>
      </c>
      <c r="S285" s="134">
        <f t="shared" si="647"/>
        <v>0.19045225886711709</v>
      </c>
      <c r="T285" s="134">
        <f t="shared" si="647"/>
        <v>0.21420111365910022</v>
      </c>
      <c r="U285" s="134">
        <f t="shared" si="647"/>
        <v>0.21420111365910022</v>
      </c>
      <c r="V285" s="134">
        <f t="shared" si="647"/>
        <v>0.21589251165244266</v>
      </c>
      <c r="W285" s="134">
        <f t="shared" si="647"/>
        <v>0.22313133040115482</v>
      </c>
      <c r="X285" s="134">
        <f t="shared" si="647"/>
        <v>0.23248507294663662</v>
      </c>
      <c r="Y285" s="134">
        <f t="shared" si="647"/>
        <v>0.26324005380083892</v>
      </c>
      <c r="Z285" s="134">
        <f t="shared" si="647"/>
        <v>0.26632249612562398</v>
      </c>
      <c r="AA285" s="134">
        <f t="shared" si="647"/>
        <v>0.26769084251813902</v>
      </c>
      <c r="AB285" s="134">
        <f t="shared" si="647"/>
        <v>0.26769084251813902</v>
      </c>
      <c r="AC285" s="134">
        <f t="shared" si="647"/>
        <v>0.2745010136693638</v>
      </c>
      <c r="AD285" s="134">
        <f t="shared" si="647"/>
        <v>0.27450101366936386</v>
      </c>
      <c r="AE285" s="134">
        <f t="shared" si="647"/>
        <v>0.33554586805631542</v>
      </c>
      <c r="AF285" s="134">
        <f t="shared" si="647"/>
        <v>0.34034965677148932</v>
      </c>
      <c r="AG285" s="134">
        <f t="shared" si="647"/>
        <v>0.3729982704976964</v>
      </c>
      <c r="AH285" s="134">
        <f t="shared" si="647"/>
        <v>0.39413020992645303</v>
      </c>
      <c r="AI285" s="134">
        <f t="shared" si="647"/>
        <v>0.41454027594758019</v>
      </c>
      <c r="AJ285" s="134">
        <f t="shared" si="647"/>
        <v>0.42742454700584553</v>
      </c>
      <c r="AK285" s="134">
        <f t="shared" si="647"/>
        <v>0.43345235581896824</v>
      </c>
      <c r="AL285" s="134">
        <f t="shared" si="647"/>
        <v>0.45050974993823961</v>
      </c>
      <c r="AM285" s="134">
        <f t="shared" si="647"/>
        <v>0.47884804492243205</v>
      </c>
      <c r="AN285" s="134">
        <f t="shared" si="647"/>
        <v>0.52888704253819552</v>
      </c>
      <c r="AO285" s="134">
        <f t="shared" si="647"/>
        <v>0.56009390164303063</v>
      </c>
      <c r="AP285" s="134">
        <f t="shared" si="647"/>
        <v>0</v>
      </c>
      <c r="AQ285" s="134">
        <f t="shared" si="647"/>
        <v>0</v>
      </c>
      <c r="AR285" s="134">
        <f t="shared" si="647"/>
        <v>0</v>
      </c>
      <c r="AS285" s="134">
        <f t="shared" si="647"/>
        <v>0</v>
      </c>
      <c r="AT285" s="134">
        <f t="shared" si="647"/>
        <v>0</v>
      </c>
    </row>
    <row r="286" spans="2:46" x14ac:dyDescent="0.75">
      <c r="B286" s="32"/>
      <c r="C286" s="44" t="s">
        <v>88</v>
      </c>
      <c r="D286" s="61">
        <f>INDEX('TS Pat Cap ($M)'!$L$7:$L$50,MATCH($C192,'TS Pat Cap ($M)'!$C$7:$C$50,0),1)</f>
        <v>0.69</v>
      </c>
      <c r="E286" s="134">
        <f t="shared" si="611"/>
        <v>4.6198036577320906E-3</v>
      </c>
      <c r="F286" s="134">
        <f t="shared" ref="F286:AT286" si="648">F192/F$199*(1-$D286)</f>
        <v>4.6707674957165522E-3</v>
      </c>
      <c r="G286" s="134">
        <f t="shared" si="648"/>
        <v>4.7166189769572951E-3</v>
      </c>
      <c r="H286" s="134">
        <f t="shared" si="648"/>
        <v>4.7928561416935543E-3</v>
      </c>
      <c r="I286" s="134">
        <f t="shared" si="648"/>
        <v>4.8081854311433202E-3</v>
      </c>
      <c r="J286" s="134">
        <f t="shared" si="648"/>
        <v>4.8397772946227324E-3</v>
      </c>
      <c r="K286" s="134">
        <f t="shared" si="648"/>
        <v>4.9975829034425634E-3</v>
      </c>
      <c r="L286" s="134">
        <f t="shared" si="648"/>
        <v>5.2806572498945593E-3</v>
      </c>
      <c r="M286" s="134">
        <f t="shared" si="648"/>
        <v>5.2952066871610765E-3</v>
      </c>
      <c r="N286" s="134">
        <f t="shared" si="648"/>
        <v>5.3606513851050773E-3</v>
      </c>
      <c r="O286" s="134">
        <f t="shared" si="648"/>
        <v>5.8258546043315068E-3</v>
      </c>
      <c r="P286" s="134">
        <f t="shared" si="648"/>
        <v>6.0045955809888028E-3</v>
      </c>
      <c r="Q286" s="134">
        <f t="shared" si="648"/>
        <v>6.2252427190309595E-3</v>
      </c>
      <c r="R286" s="134">
        <f t="shared" si="648"/>
        <v>6.4311830378989167E-3</v>
      </c>
      <c r="S286" s="134">
        <f t="shared" si="648"/>
        <v>6.5953139713974384E-3</v>
      </c>
      <c r="T286" s="134">
        <f t="shared" si="648"/>
        <v>7.4177308581592815E-3</v>
      </c>
      <c r="U286" s="134">
        <f t="shared" si="648"/>
        <v>7.4177308581592841E-3</v>
      </c>
      <c r="V286" s="134">
        <f t="shared" si="648"/>
        <v>7.4763035465749573E-3</v>
      </c>
      <c r="W286" s="134">
        <f t="shared" si="648"/>
        <v>7.7269820248129393E-3</v>
      </c>
      <c r="X286" s="134">
        <f t="shared" si="648"/>
        <v>8.0508997838462607E-3</v>
      </c>
      <c r="Y286" s="134">
        <f t="shared" si="648"/>
        <v>9.1159370594571867E-3</v>
      </c>
      <c r="Z286" s="134">
        <f t="shared" si="648"/>
        <v>9.2226812642863133E-3</v>
      </c>
      <c r="AA286" s="134">
        <f t="shared" si="648"/>
        <v>9.2700667567658865E-3</v>
      </c>
      <c r="AB286" s="134">
        <f t="shared" si="648"/>
        <v>9.2700667567658847E-3</v>
      </c>
      <c r="AC286" s="134">
        <f t="shared" si="648"/>
        <v>9.5059012761801141E-3</v>
      </c>
      <c r="AD286" s="134">
        <f t="shared" si="648"/>
        <v>9.5059012761801141E-3</v>
      </c>
      <c r="AE286" s="134">
        <f t="shared" si="648"/>
        <v>1.1619869277479032E-2</v>
      </c>
      <c r="AF286" s="134">
        <f t="shared" si="648"/>
        <v>1.1786223276204419E-2</v>
      </c>
      <c r="AG286" s="134">
        <f t="shared" si="648"/>
        <v>1.2916836583371604E-2</v>
      </c>
      <c r="AH286" s="134">
        <f t="shared" si="648"/>
        <v>1.3648630347258885E-2</v>
      </c>
      <c r="AI286" s="134">
        <f t="shared" si="648"/>
        <v>1.4355425816039359E-2</v>
      </c>
      <c r="AJ286" s="134">
        <f t="shared" si="648"/>
        <v>1.4801604892241017E-2</v>
      </c>
      <c r="AK286" s="134">
        <f t="shared" si="648"/>
        <v>1.5010346400052898E-2</v>
      </c>
      <c r="AL286" s="134">
        <f t="shared" si="648"/>
        <v>1.5601039681506473E-2</v>
      </c>
      <c r="AM286" s="134">
        <f t="shared" si="648"/>
        <v>1.6582387731388259E-2</v>
      </c>
      <c r="AN286" s="134">
        <f t="shared" si="648"/>
        <v>1.8315225672261581E-2</v>
      </c>
      <c r="AO286" s="134">
        <f t="shared" si="648"/>
        <v>1.9395911378389936E-2</v>
      </c>
      <c r="AP286" s="134">
        <f t="shared" si="648"/>
        <v>4.4091026359563634E-2</v>
      </c>
      <c r="AQ286" s="134">
        <f t="shared" si="648"/>
        <v>0</v>
      </c>
      <c r="AR286" s="134">
        <f t="shared" si="648"/>
        <v>0</v>
      </c>
      <c r="AS286" s="134">
        <f t="shared" si="648"/>
        <v>0</v>
      </c>
      <c r="AT286" s="134">
        <f t="shared" si="648"/>
        <v>0</v>
      </c>
    </row>
    <row r="287" spans="2:46" x14ac:dyDescent="0.75">
      <c r="B287" s="32"/>
      <c r="C287" s="44" t="s">
        <v>89</v>
      </c>
      <c r="D287" s="61">
        <f>INDEX('TS Pat Cap ($M)'!$L$7:$L$50,MATCH($C193,'TS Pat Cap ($M)'!$C$7:$C$50,0),1)</f>
        <v>0</v>
      </c>
      <c r="E287" s="134">
        <f t="shared" si="611"/>
        <v>9.6959862676364722E-3</v>
      </c>
      <c r="F287" s="134">
        <f t="shared" ref="F287:AT287" si="649">F193/F$199*(1-$D287)</f>
        <v>9.8029485348350674E-3</v>
      </c>
      <c r="G287" s="134">
        <f t="shared" si="649"/>
        <v>9.8991810514955873E-3</v>
      </c>
      <c r="H287" s="134">
        <f t="shared" si="649"/>
        <v>1.0059186661502222E-2</v>
      </c>
      <c r="I287" s="134">
        <f t="shared" si="649"/>
        <v>1.0091359582909564E-2</v>
      </c>
      <c r="J287" s="134">
        <f t="shared" si="649"/>
        <v>1.0157664191754304E-2</v>
      </c>
      <c r="K287" s="134">
        <f t="shared" si="649"/>
        <v>1.04888646343342E-2</v>
      </c>
      <c r="L287" s="134">
        <f t="shared" si="649"/>
        <v>1.1082977540263652E-2</v>
      </c>
      <c r="M287" s="134">
        <f t="shared" si="649"/>
        <v>1.111351371764034E-2</v>
      </c>
      <c r="N287" s="134">
        <f t="shared" si="649"/>
        <v>1.1250868233019498E-2</v>
      </c>
      <c r="O287" s="134">
        <f t="shared" si="649"/>
        <v>1.2227230944393697E-2</v>
      </c>
      <c r="P287" s="134">
        <f t="shared" si="649"/>
        <v>1.2602370275744384E-2</v>
      </c>
      <c r="Q287" s="134">
        <f t="shared" si="649"/>
        <v>1.3065461735674586E-2</v>
      </c>
      <c r="R287" s="134">
        <f t="shared" si="649"/>
        <v>1.3497686707044177E-2</v>
      </c>
      <c r="S287" s="134">
        <f t="shared" si="649"/>
        <v>1.3842162662127786E-2</v>
      </c>
      <c r="T287" s="134">
        <f t="shared" si="649"/>
        <v>1.5568240961357886E-2</v>
      </c>
      <c r="U287" s="134">
        <f t="shared" si="649"/>
        <v>1.5568240961357888E-2</v>
      </c>
      <c r="V287" s="134">
        <f t="shared" si="649"/>
        <v>1.5691172588892837E-2</v>
      </c>
      <c r="W287" s="134">
        <f t="shared" si="649"/>
        <v>1.6217293450873513E-2</v>
      </c>
      <c r="X287" s="134">
        <f t="shared" si="649"/>
        <v>1.6897128001455361E-2</v>
      </c>
      <c r="Y287" s="134">
        <f t="shared" si="649"/>
        <v>1.9132414945211302E-2</v>
      </c>
      <c r="Z287" s="134">
        <f t="shared" si="649"/>
        <v>1.9356448350276199E-2</v>
      </c>
      <c r="AA287" s="134">
        <f t="shared" si="649"/>
        <v>1.945590043058229E-2</v>
      </c>
      <c r="AB287" s="134">
        <f t="shared" si="649"/>
        <v>1.9455900430582287E-2</v>
      </c>
      <c r="AC287" s="134">
        <f t="shared" si="649"/>
        <v>1.9950866977017191E-2</v>
      </c>
      <c r="AD287" s="134">
        <f t="shared" si="649"/>
        <v>1.9950866977017191E-2</v>
      </c>
      <c r="AE287" s="134">
        <f t="shared" si="649"/>
        <v>2.4387636638539871E-2</v>
      </c>
      <c r="AF287" s="134">
        <f t="shared" si="649"/>
        <v>2.4736778335180634E-2</v>
      </c>
      <c r="AG287" s="134">
        <f t="shared" si="649"/>
        <v>2.710969543566227E-2</v>
      </c>
      <c r="AH287" s="134">
        <f t="shared" si="649"/>
        <v>2.8645575055463324E-2</v>
      </c>
      <c r="AI287" s="134">
        <f t="shared" si="649"/>
        <v>3.0128988565440797E-2</v>
      </c>
      <c r="AJ287" s="134">
        <f t="shared" si="649"/>
        <v>3.106542364283146E-2</v>
      </c>
      <c r="AK287" s="134">
        <f t="shared" si="649"/>
        <v>3.1503527714601326E-2</v>
      </c>
      <c r="AL287" s="134">
        <f t="shared" si="649"/>
        <v>3.2743267402623177E-2</v>
      </c>
      <c r="AM287" s="134">
        <f t="shared" si="649"/>
        <v>3.4802908443752771E-2</v>
      </c>
      <c r="AN287" s="134">
        <f t="shared" si="649"/>
        <v>3.843976709046748E-2</v>
      </c>
      <c r="AO287" s="134">
        <f t="shared" si="649"/>
        <v>4.0707896764921106E-2</v>
      </c>
      <c r="AP287" s="134">
        <f t="shared" si="649"/>
        <v>9.2537695924115079E-2</v>
      </c>
      <c r="AQ287" s="134">
        <f t="shared" si="649"/>
        <v>9.6805970522171284E-2</v>
      </c>
      <c r="AR287" s="134">
        <f t="shared" si="649"/>
        <v>0</v>
      </c>
      <c r="AS287" s="134">
        <f t="shared" si="649"/>
        <v>0</v>
      </c>
      <c r="AT287" s="134">
        <f t="shared" si="649"/>
        <v>0</v>
      </c>
    </row>
    <row r="288" spans="2:46" x14ac:dyDescent="0.75">
      <c r="B288" s="32"/>
      <c r="C288" s="44" t="s">
        <v>90</v>
      </c>
      <c r="D288" s="61">
        <f>INDEX('TS Pat Cap ($M)'!$L$7:$L$50,MATCH($C194,'TS Pat Cap ($M)'!$C$7:$C$50,0),1)</f>
        <v>0</v>
      </c>
      <c r="E288" s="134">
        <f t="shared" si="611"/>
        <v>4.634306113518058E-2</v>
      </c>
      <c r="F288" s="134">
        <f t="shared" ref="F288:AT288" si="650">F194/F$199*(1-$D288)</f>
        <v>4.6854299368312931E-2</v>
      </c>
      <c r="G288" s="134">
        <f t="shared" si="650"/>
        <v>4.7314253547257733E-2</v>
      </c>
      <c r="H288" s="134">
        <f t="shared" si="650"/>
        <v>4.8079018426438698E-2</v>
      </c>
      <c r="I288" s="134">
        <f t="shared" si="650"/>
        <v>4.8232792536933716E-2</v>
      </c>
      <c r="J288" s="134">
        <f t="shared" si="650"/>
        <v>4.8549702901327728E-2</v>
      </c>
      <c r="K288" s="134">
        <f t="shared" si="650"/>
        <v>5.0132712812316446E-2</v>
      </c>
      <c r="L288" s="134">
        <f t="shared" si="650"/>
        <v>5.2972342527200511E-2</v>
      </c>
      <c r="M288" s="134">
        <f t="shared" si="650"/>
        <v>5.311829363479708E-2</v>
      </c>
      <c r="N288" s="134">
        <f t="shared" si="650"/>
        <v>5.3774795049682127E-2</v>
      </c>
      <c r="O288" s="134">
        <f t="shared" si="650"/>
        <v>5.8441430869325753E-2</v>
      </c>
      <c r="P288" s="134">
        <f t="shared" si="650"/>
        <v>6.0234451660312653E-2</v>
      </c>
      <c r="Q288" s="134">
        <f t="shared" si="650"/>
        <v>6.244784958047668E-2</v>
      </c>
      <c r="R288" s="134">
        <f t="shared" si="650"/>
        <v>6.4513717633445294E-2</v>
      </c>
      <c r="S288" s="134">
        <f t="shared" si="650"/>
        <v>6.6160179355377075E-2</v>
      </c>
      <c r="T288" s="134">
        <f t="shared" si="650"/>
        <v>7.4410165477194062E-2</v>
      </c>
      <c r="U288" s="134">
        <f t="shared" si="650"/>
        <v>7.4410165477194076E-2</v>
      </c>
      <c r="V288" s="134">
        <f t="shared" si="650"/>
        <v>7.4997731071146601E-2</v>
      </c>
      <c r="W288" s="134">
        <f t="shared" si="650"/>
        <v>7.7512385135029449E-2</v>
      </c>
      <c r="X288" s="134">
        <f t="shared" si="650"/>
        <v>8.0761731129318129E-2</v>
      </c>
      <c r="Y288" s="134">
        <f t="shared" si="650"/>
        <v>9.1445537462142498E-2</v>
      </c>
      <c r="Z288" s="134">
        <f t="shared" si="650"/>
        <v>9.2516330417151099E-2</v>
      </c>
      <c r="AA288" s="134">
        <f t="shared" si="650"/>
        <v>9.2991672864059224E-2</v>
      </c>
      <c r="AB288" s="134">
        <f t="shared" si="650"/>
        <v>9.2991672864059211E-2</v>
      </c>
      <c r="AC288" s="134">
        <f t="shared" si="650"/>
        <v>9.5357421359172689E-2</v>
      </c>
      <c r="AD288" s="134">
        <f t="shared" si="650"/>
        <v>9.5357421359172675E-2</v>
      </c>
      <c r="AE288" s="134">
        <f t="shared" si="650"/>
        <v>0.11656346290988756</v>
      </c>
      <c r="AF288" s="134">
        <f t="shared" si="650"/>
        <v>0.11823222507039829</v>
      </c>
      <c r="AG288" s="134">
        <f t="shared" si="650"/>
        <v>0.12957385027704599</v>
      </c>
      <c r="AH288" s="134">
        <f t="shared" si="650"/>
        <v>0.1369147603352931</v>
      </c>
      <c r="AI288" s="134">
        <f t="shared" si="650"/>
        <v>0.1440049026977159</v>
      </c>
      <c r="AJ288" s="134">
        <f t="shared" si="650"/>
        <v>0.1484806998825258</v>
      </c>
      <c r="AK288" s="134">
        <f t="shared" si="650"/>
        <v>0.15057466775966383</v>
      </c>
      <c r="AL288" s="134">
        <f t="shared" si="650"/>
        <v>0.15650014357695904</v>
      </c>
      <c r="AM288" s="134">
        <f t="shared" si="650"/>
        <v>0.16634443048608882</v>
      </c>
      <c r="AN288" s="134">
        <f t="shared" si="650"/>
        <v>0.18372720702397208</v>
      </c>
      <c r="AO288" s="134">
        <f t="shared" si="650"/>
        <v>0.19456798889642243</v>
      </c>
      <c r="AP288" s="134">
        <f t="shared" si="650"/>
        <v>0.44229436605476852</v>
      </c>
      <c r="AQ288" s="134">
        <f t="shared" si="650"/>
        <v>0.46269506642495117</v>
      </c>
      <c r="AR288" s="134">
        <f t="shared" si="650"/>
        <v>0.51228756094906092</v>
      </c>
      <c r="AS288" s="134">
        <f t="shared" si="650"/>
        <v>0</v>
      </c>
      <c r="AT288" s="134">
        <f t="shared" si="650"/>
        <v>0</v>
      </c>
    </row>
    <row r="289" spans="2:46" x14ac:dyDescent="0.75">
      <c r="B289" s="32"/>
      <c r="C289" s="44" t="s">
        <v>91</v>
      </c>
      <c r="D289" s="61">
        <f>INDEX('TS Pat Cap ($M)'!$L$7:$L$50,MATCH($C195,'TS Pat Cap ($M)'!$C$7:$C$50,0),1)</f>
        <v>0</v>
      </c>
      <c r="E289" s="134">
        <f t="shared" si="611"/>
        <v>1.2362750157144917E-2</v>
      </c>
      <c r="F289" s="134">
        <f t="shared" ref="F289:AT289" si="651">F195/F$199*(1-$D289)</f>
        <v>1.2499131103767313E-2</v>
      </c>
      <c r="G289" s="134">
        <f t="shared" si="651"/>
        <v>1.2621831211588042E-2</v>
      </c>
      <c r="H289" s="134">
        <f t="shared" si="651"/>
        <v>1.282584443166202E-2</v>
      </c>
      <c r="I289" s="134">
        <f t="shared" si="651"/>
        <v>1.2866866126434012E-2</v>
      </c>
      <c r="J289" s="134">
        <f t="shared" si="651"/>
        <v>1.2951407016941538E-2</v>
      </c>
      <c r="K289" s="134">
        <f t="shared" si="651"/>
        <v>1.3373700140150463E-2</v>
      </c>
      <c r="L289" s="134">
        <f t="shared" si="651"/>
        <v>1.4131216623610951E-2</v>
      </c>
      <c r="M289" s="134">
        <f t="shared" si="651"/>
        <v>1.4170151407679524E-2</v>
      </c>
      <c r="N289" s="134">
        <f t="shared" si="651"/>
        <v>1.4345283623187724E-2</v>
      </c>
      <c r="O289" s="134">
        <f t="shared" si="651"/>
        <v>1.5590183103270648E-2</v>
      </c>
      <c r="P289" s="134">
        <f t="shared" si="651"/>
        <v>1.60684999757983E-2</v>
      </c>
      <c r="Q289" s="134">
        <f t="shared" si="651"/>
        <v>1.6658959147356118E-2</v>
      </c>
      <c r="R289" s="134">
        <f t="shared" si="651"/>
        <v>1.7210062375560657E-2</v>
      </c>
      <c r="S289" s="134">
        <f t="shared" si="651"/>
        <v>1.7649282280611193E-2</v>
      </c>
      <c r="T289" s="134">
        <f t="shared" si="651"/>
        <v>1.9850097563969982E-2</v>
      </c>
      <c r="U289" s="134">
        <f t="shared" si="651"/>
        <v>1.9850097563969982E-2</v>
      </c>
      <c r="V289" s="134">
        <f t="shared" si="651"/>
        <v>2.0006840050569671E-2</v>
      </c>
      <c r="W289" s="134">
        <f t="shared" si="651"/>
        <v>2.0677664099778469E-2</v>
      </c>
      <c r="X289" s="134">
        <f t="shared" si="651"/>
        <v>2.1544478930683442E-2</v>
      </c>
      <c r="Y289" s="134">
        <f t="shared" si="651"/>
        <v>2.4394554544695121E-2</v>
      </c>
      <c r="Z289" s="134">
        <f t="shared" si="651"/>
        <v>2.4680205631363472E-2</v>
      </c>
      <c r="AA289" s="134">
        <f t="shared" si="651"/>
        <v>2.4807010804916197E-2</v>
      </c>
      <c r="AB289" s="134">
        <f t="shared" si="651"/>
        <v>2.4807010804916201E-2</v>
      </c>
      <c r="AC289" s="134">
        <f t="shared" si="651"/>
        <v>2.5438111920451426E-2</v>
      </c>
      <c r="AD289" s="134">
        <f t="shared" si="651"/>
        <v>2.5438111920451426E-2</v>
      </c>
      <c r="AE289" s="134">
        <f t="shared" si="651"/>
        <v>3.1095161478502824E-2</v>
      </c>
      <c r="AF289" s="134">
        <f t="shared" si="651"/>
        <v>3.154033038096081E-2</v>
      </c>
      <c r="AG289" s="134">
        <f t="shared" si="651"/>
        <v>3.4565889663649665E-2</v>
      </c>
      <c r="AH289" s="134">
        <f t="shared" si="651"/>
        <v>3.6524194418518063E-2</v>
      </c>
      <c r="AI289" s="134">
        <f t="shared" si="651"/>
        <v>3.8415602893878395E-2</v>
      </c>
      <c r="AJ289" s="134">
        <f t="shared" si="651"/>
        <v>3.960959312660068E-2</v>
      </c>
      <c r="AK289" s="134">
        <f t="shared" si="651"/>
        <v>4.0168192430747485E-2</v>
      </c>
      <c r="AL289" s="134">
        <f t="shared" si="651"/>
        <v>4.1748907543151102E-2</v>
      </c>
      <c r="AM289" s="134">
        <f t="shared" si="651"/>
        <v>4.4375027970928273E-2</v>
      </c>
      <c r="AN289" s="134">
        <f t="shared" si="651"/>
        <v>4.901216065295981E-2</v>
      </c>
      <c r="AO289" s="134">
        <f t="shared" si="651"/>
        <v>5.1904111993987416E-2</v>
      </c>
      <c r="AP289" s="134">
        <f t="shared" si="651"/>
        <v>0.11798907127645439</v>
      </c>
      <c r="AQ289" s="134">
        <f t="shared" si="651"/>
        <v>0.12343128323935558</v>
      </c>
      <c r="AR289" s="134">
        <f t="shared" si="651"/>
        <v>0.1366608715413187</v>
      </c>
      <c r="AS289" s="134">
        <f t="shared" si="651"/>
        <v>0.28020788603885743</v>
      </c>
      <c r="AT289" s="134">
        <f t="shared" si="651"/>
        <v>0</v>
      </c>
    </row>
    <row r="290" spans="2:46" x14ac:dyDescent="0.75">
      <c r="B290" s="32"/>
      <c r="C290" s="44" t="s">
        <v>107</v>
      </c>
      <c r="D290" s="61">
        <f>INDEX('TS Pat Cap ($M)'!$L$7:$L$50,MATCH($C196,'TS Pat Cap ($M)'!$C$7:$C$50,0),1)</f>
        <v>0</v>
      </c>
      <c r="E290" s="134">
        <f t="shared" si="611"/>
        <v>3.1757172133088318E-2</v>
      </c>
      <c r="F290" s="134">
        <f t="shared" ref="F290:AT290" si="652">F196/F$199*(1-$D290)</f>
        <v>3.2107504635363937E-2</v>
      </c>
      <c r="G290" s="134">
        <f t="shared" si="652"/>
        <v>3.2422694087167213E-2</v>
      </c>
      <c r="H290" s="134">
        <f t="shared" si="652"/>
        <v>3.2946758948541974E-2</v>
      </c>
      <c r="I290" s="134">
        <f t="shared" si="652"/>
        <v>3.3052134613786838E-2</v>
      </c>
      <c r="J290" s="134">
        <f t="shared" si="652"/>
        <v>3.3269301472131897E-2</v>
      </c>
      <c r="K290" s="134">
        <f t="shared" si="652"/>
        <v>3.4354079149743928E-2</v>
      </c>
      <c r="L290" s="134">
        <f t="shared" si="652"/>
        <v>3.6299971532354536E-2</v>
      </c>
      <c r="M290" s="134">
        <f t="shared" si="652"/>
        <v>3.6399986385353536E-2</v>
      </c>
      <c r="N290" s="134">
        <f t="shared" si="652"/>
        <v>3.6849862330693144E-2</v>
      </c>
      <c r="O290" s="134">
        <f t="shared" si="652"/>
        <v>4.0047733886362902E-2</v>
      </c>
      <c r="P290" s="134">
        <f t="shared" si="652"/>
        <v>4.1276424190861388E-2</v>
      </c>
      <c r="Q290" s="134">
        <f t="shared" si="652"/>
        <v>4.2793183270384255E-2</v>
      </c>
      <c r="R290" s="134">
        <f t="shared" si="652"/>
        <v>4.4208845631810961E-2</v>
      </c>
      <c r="S290" s="134">
        <f t="shared" si="652"/>
        <v>4.5337104469987607E-2</v>
      </c>
      <c r="T290" s="134">
        <f t="shared" si="652"/>
        <v>5.0990512400937625E-2</v>
      </c>
      <c r="U290" s="134">
        <f t="shared" si="652"/>
        <v>5.0990512400937632E-2</v>
      </c>
      <c r="V290" s="134">
        <f t="shared" si="652"/>
        <v>5.1393149198109965E-2</v>
      </c>
      <c r="W290" s="134">
        <f t="shared" si="652"/>
        <v>5.3116347882136351E-2</v>
      </c>
      <c r="X290" s="134">
        <f t="shared" si="652"/>
        <v>5.5343003556857236E-2</v>
      </c>
      <c r="Y290" s="134">
        <f t="shared" si="652"/>
        <v>6.2664217745932851E-2</v>
      </c>
      <c r="Z290" s="134">
        <f t="shared" si="652"/>
        <v>6.3397992238988329E-2</v>
      </c>
      <c r="AA290" s="134">
        <f t="shared" si="652"/>
        <v>6.3723726697154412E-2</v>
      </c>
      <c r="AB290" s="134">
        <f t="shared" si="652"/>
        <v>6.3723726697154412E-2</v>
      </c>
      <c r="AC290" s="134">
        <f t="shared" si="652"/>
        <v>6.5344885946081982E-2</v>
      </c>
      <c r="AD290" s="134">
        <f t="shared" si="652"/>
        <v>6.5344885946081982E-2</v>
      </c>
      <c r="AE290" s="134">
        <f t="shared" si="652"/>
        <v>7.9876595662517647E-2</v>
      </c>
      <c r="AF290" s="134">
        <f t="shared" si="652"/>
        <v>8.1020136159895229E-2</v>
      </c>
      <c r="AG290" s="134">
        <f t="shared" si="652"/>
        <v>8.8792129099806161E-2</v>
      </c>
      <c r="AH290" s="134">
        <f t="shared" si="652"/>
        <v>9.3822581094620508E-2</v>
      </c>
      <c r="AI290" s="134">
        <f t="shared" si="652"/>
        <v>9.8681191336071158E-2</v>
      </c>
      <c r="AJ290" s="134">
        <f t="shared" si="652"/>
        <v>0.10174828828972705</v>
      </c>
      <c r="AK290" s="134">
        <f t="shared" si="652"/>
        <v>0.10318320641309953</v>
      </c>
      <c r="AL290" s="134">
        <f t="shared" si="652"/>
        <v>0.10724371408978051</v>
      </c>
      <c r="AM290" s="134">
        <f t="shared" si="652"/>
        <v>0.11398963691496514</v>
      </c>
      <c r="AN290" s="134">
        <f t="shared" si="652"/>
        <v>0.12590140564889335</v>
      </c>
      <c r="AO290" s="134">
        <f t="shared" si="652"/>
        <v>0.1333301893232485</v>
      </c>
      <c r="AP290" s="134">
        <f t="shared" si="652"/>
        <v>0.30308784038509834</v>
      </c>
      <c r="AQ290" s="134">
        <f t="shared" si="652"/>
        <v>0.31706767981352202</v>
      </c>
      <c r="AR290" s="134">
        <f t="shared" si="652"/>
        <v>0.3510515675096203</v>
      </c>
      <c r="AS290" s="134">
        <f t="shared" si="652"/>
        <v>0.71979211396114262</v>
      </c>
      <c r="AT290" s="134">
        <f t="shared" si="652"/>
        <v>1</v>
      </c>
    </row>
    <row r="291" spans="2:46" x14ac:dyDescent="0.75">
      <c r="C291" s="44" t="s">
        <v>147</v>
      </c>
      <c r="D291" s="214">
        <f t="shared" ref="D291:AT291" si="653">SUM(D249:D290)</f>
        <v>4.4233333333333338</v>
      </c>
      <c r="E291" s="136">
        <f t="shared" si="653"/>
        <v>1</v>
      </c>
      <c r="F291" s="136">
        <f t="shared" si="653"/>
        <v>0.99999999999999978</v>
      </c>
      <c r="G291" s="136">
        <f t="shared" si="653"/>
        <v>0.99999999999999989</v>
      </c>
      <c r="H291" s="136">
        <f t="shared" si="653"/>
        <v>0.99999999999999978</v>
      </c>
      <c r="I291" s="136">
        <f t="shared" si="653"/>
        <v>1</v>
      </c>
      <c r="J291" s="136">
        <f t="shared" si="653"/>
        <v>1</v>
      </c>
      <c r="K291" s="136">
        <f t="shared" si="653"/>
        <v>0.99999999999999989</v>
      </c>
      <c r="L291" s="136">
        <f t="shared" si="653"/>
        <v>1.0000000000000002</v>
      </c>
      <c r="M291" s="136">
        <f t="shared" si="653"/>
        <v>1.0000000000000002</v>
      </c>
      <c r="N291" s="136">
        <f t="shared" si="653"/>
        <v>0.99999999999999989</v>
      </c>
      <c r="O291" s="136">
        <f t="shared" si="653"/>
        <v>1</v>
      </c>
      <c r="P291" s="136">
        <f t="shared" si="653"/>
        <v>1</v>
      </c>
      <c r="Q291" s="136">
        <f t="shared" si="653"/>
        <v>1</v>
      </c>
      <c r="R291" s="136">
        <f t="shared" si="653"/>
        <v>1</v>
      </c>
      <c r="S291" s="136">
        <f t="shared" si="653"/>
        <v>1.0000000000000002</v>
      </c>
      <c r="T291" s="136">
        <f t="shared" si="653"/>
        <v>1</v>
      </c>
      <c r="U291" s="136">
        <f t="shared" si="653"/>
        <v>1.0000000000000002</v>
      </c>
      <c r="V291" s="136">
        <f t="shared" si="653"/>
        <v>1</v>
      </c>
      <c r="W291" s="136">
        <f t="shared" si="653"/>
        <v>1</v>
      </c>
      <c r="X291" s="136">
        <f t="shared" si="653"/>
        <v>0.99999999999999989</v>
      </c>
      <c r="Y291" s="136">
        <f t="shared" si="653"/>
        <v>0.99999999999999989</v>
      </c>
      <c r="Z291" s="136">
        <f t="shared" si="653"/>
        <v>1</v>
      </c>
      <c r="AA291" s="136">
        <f t="shared" si="653"/>
        <v>1</v>
      </c>
      <c r="AB291" s="136">
        <f t="shared" si="653"/>
        <v>1</v>
      </c>
      <c r="AC291" s="136">
        <f t="shared" si="653"/>
        <v>1</v>
      </c>
      <c r="AD291" s="136">
        <f t="shared" si="653"/>
        <v>1</v>
      </c>
      <c r="AE291" s="136">
        <f t="shared" si="653"/>
        <v>0.99999999999999978</v>
      </c>
      <c r="AF291" s="136">
        <f t="shared" si="653"/>
        <v>0.99999999999999989</v>
      </c>
      <c r="AG291" s="136">
        <f t="shared" si="653"/>
        <v>1</v>
      </c>
      <c r="AH291" s="136">
        <f t="shared" si="653"/>
        <v>1.0000000000000002</v>
      </c>
      <c r="AI291" s="136">
        <f t="shared" si="653"/>
        <v>0.99999999999999989</v>
      </c>
      <c r="AJ291" s="136">
        <f t="shared" si="653"/>
        <v>0.99999999999999989</v>
      </c>
      <c r="AK291" s="136">
        <f t="shared" si="653"/>
        <v>1</v>
      </c>
      <c r="AL291" s="136">
        <f t="shared" si="653"/>
        <v>1</v>
      </c>
      <c r="AM291" s="136">
        <f t="shared" si="653"/>
        <v>0.99999999999999989</v>
      </c>
      <c r="AN291" s="136">
        <f t="shared" si="653"/>
        <v>1</v>
      </c>
      <c r="AO291" s="136">
        <f t="shared" si="653"/>
        <v>1</v>
      </c>
      <c r="AP291" s="136">
        <f t="shared" si="653"/>
        <v>1</v>
      </c>
      <c r="AQ291" s="136">
        <f t="shared" si="653"/>
        <v>1</v>
      </c>
      <c r="AR291" s="136">
        <f t="shared" si="653"/>
        <v>0.99999999999999989</v>
      </c>
      <c r="AS291" s="136">
        <f t="shared" si="653"/>
        <v>1</v>
      </c>
      <c r="AT291" s="136">
        <f t="shared" si="653"/>
        <v>1</v>
      </c>
    </row>
    <row r="293" spans="2:46" x14ac:dyDescent="0.75">
      <c r="C293" s="106" t="s">
        <v>242</v>
      </c>
    </row>
    <row r="294" spans="2:46" x14ac:dyDescent="0.75">
      <c r="C294" s="44" t="s">
        <v>64</v>
      </c>
      <c r="D294" s="122">
        <f>SUM($E294:$AT294)</f>
        <v>22.19503201407824</v>
      </c>
      <c r="E294" s="122">
        <f t="shared" ref="E294:AT294" si="654">IF(E110="Exits",E$105*E249,0)</f>
        <v>22.19503201407824</v>
      </c>
      <c r="F294" s="122">
        <f t="shared" si="654"/>
        <v>0</v>
      </c>
      <c r="G294" s="122">
        <f t="shared" si="654"/>
        <v>0</v>
      </c>
      <c r="H294" s="122">
        <f t="shared" si="654"/>
        <v>0</v>
      </c>
      <c r="I294" s="122">
        <f t="shared" si="654"/>
        <v>0</v>
      </c>
      <c r="J294" s="122">
        <f t="shared" si="654"/>
        <v>0</v>
      </c>
      <c r="K294" s="122">
        <f t="shared" si="654"/>
        <v>0</v>
      </c>
      <c r="L294" s="122">
        <f t="shared" si="654"/>
        <v>0</v>
      </c>
      <c r="M294" s="122">
        <f t="shared" si="654"/>
        <v>0</v>
      </c>
      <c r="N294" s="122">
        <f t="shared" si="654"/>
        <v>0</v>
      </c>
      <c r="O294" s="122">
        <f t="shared" si="654"/>
        <v>0</v>
      </c>
      <c r="P294" s="122">
        <f t="shared" si="654"/>
        <v>0</v>
      </c>
      <c r="Q294" s="122">
        <f t="shared" si="654"/>
        <v>0</v>
      </c>
      <c r="R294" s="122">
        <f t="shared" si="654"/>
        <v>0</v>
      </c>
      <c r="S294" s="122">
        <f t="shared" si="654"/>
        <v>0</v>
      </c>
      <c r="T294" s="122">
        <f t="shared" si="654"/>
        <v>0</v>
      </c>
      <c r="U294" s="122">
        <f t="shared" si="654"/>
        <v>0</v>
      </c>
      <c r="V294" s="122">
        <f t="shared" si="654"/>
        <v>0</v>
      </c>
      <c r="W294" s="122">
        <f t="shared" si="654"/>
        <v>0</v>
      </c>
      <c r="X294" s="122">
        <f t="shared" si="654"/>
        <v>0</v>
      </c>
      <c r="Y294" s="122">
        <f t="shared" si="654"/>
        <v>0</v>
      </c>
      <c r="Z294" s="122">
        <f t="shared" si="654"/>
        <v>0</v>
      </c>
      <c r="AA294" s="122">
        <f t="shared" si="654"/>
        <v>0</v>
      </c>
      <c r="AB294" s="122">
        <f t="shared" si="654"/>
        <v>0</v>
      </c>
      <c r="AC294" s="122">
        <f t="shared" si="654"/>
        <v>0</v>
      </c>
      <c r="AD294" s="122">
        <f t="shared" si="654"/>
        <v>0</v>
      </c>
      <c r="AE294" s="122">
        <f t="shared" si="654"/>
        <v>0</v>
      </c>
      <c r="AF294" s="122">
        <f t="shared" si="654"/>
        <v>0</v>
      </c>
      <c r="AG294" s="122">
        <f t="shared" si="654"/>
        <v>0</v>
      </c>
      <c r="AH294" s="122">
        <f t="shared" si="654"/>
        <v>0</v>
      </c>
      <c r="AI294" s="122">
        <f t="shared" si="654"/>
        <v>0</v>
      </c>
      <c r="AJ294" s="122">
        <f t="shared" si="654"/>
        <v>0</v>
      </c>
      <c r="AK294" s="122">
        <f t="shared" si="654"/>
        <v>0</v>
      </c>
      <c r="AL294" s="122">
        <f t="shared" si="654"/>
        <v>0</v>
      </c>
      <c r="AM294" s="122">
        <f t="shared" si="654"/>
        <v>0</v>
      </c>
      <c r="AN294" s="122">
        <f t="shared" si="654"/>
        <v>0</v>
      </c>
      <c r="AO294" s="122">
        <f t="shared" si="654"/>
        <v>0</v>
      </c>
      <c r="AP294" s="122">
        <f t="shared" si="654"/>
        <v>0</v>
      </c>
      <c r="AQ294" s="122">
        <f t="shared" si="654"/>
        <v>0</v>
      </c>
      <c r="AR294" s="122">
        <f t="shared" si="654"/>
        <v>0</v>
      </c>
      <c r="AS294" s="122">
        <f t="shared" si="654"/>
        <v>0</v>
      </c>
      <c r="AT294" s="122">
        <f t="shared" si="654"/>
        <v>0</v>
      </c>
    </row>
    <row r="295" spans="2:46" x14ac:dyDescent="0.75">
      <c r="C295" s="44" t="s">
        <v>97</v>
      </c>
      <c r="D295" s="122">
        <f t="shared" ref="D295:D336" si="655">SUM($E295:$AT295)</f>
        <v>19.55868912848933</v>
      </c>
      <c r="E295" s="122">
        <f t="shared" ref="E295:AT295" si="656">IF(E111="Exits",E$105*E250,0)</f>
        <v>0</v>
      </c>
      <c r="F295" s="122">
        <f t="shared" si="656"/>
        <v>19.55868912848933</v>
      </c>
      <c r="G295" s="122">
        <f t="shared" si="656"/>
        <v>0</v>
      </c>
      <c r="H295" s="122">
        <f t="shared" si="656"/>
        <v>0</v>
      </c>
      <c r="I295" s="122">
        <f t="shared" si="656"/>
        <v>0</v>
      </c>
      <c r="J295" s="122">
        <f t="shared" si="656"/>
        <v>0</v>
      </c>
      <c r="K295" s="122">
        <f t="shared" si="656"/>
        <v>0</v>
      </c>
      <c r="L295" s="122">
        <f t="shared" si="656"/>
        <v>0</v>
      </c>
      <c r="M295" s="122">
        <f t="shared" si="656"/>
        <v>0</v>
      </c>
      <c r="N295" s="122">
        <f t="shared" si="656"/>
        <v>0</v>
      </c>
      <c r="O295" s="122">
        <f t="shared" si="656"/>
        <v>0</v>
      </c>
      <c r="P295" s="122">
        <f t="shared" si="656"/>
        <v>0</v>
      </c>
      <c r="Q295" s="122">
        <f t="shared" si="656"/>
        <v>0</v>
      </c>
      <c r="R295" s="122">
        <f t="shared" si="656"/>
        <v>0</v>
      </c>
      <c r="S295" s="122">
        <f t="shared" si="656"/>
        <v>0</v>
      </c>
      <c r="T295" s="122">
        <f t="shared" si="656"/>
        <v>0</v>
      </c>
      <c r="U295" s="122">
        <f t="shared" si="656"/>
        <v>0</v>
      </c>
      <c r="V295" s="122">
        <f t="shared" si="656"/>
        <v>0</v>
      </c>
      <c r="W295" s="122">
        <f t="shared" si="656"/>
        <v>0</v>
      </c>
      <c r="X295" s="122">
        <f t="shared" si="656"/>
        <v>0</v>
      </c>
      <c r="Y295" s="122">
        <f t="shared" si="656"/>
        <v>0</v>
      </c>
      <c r="Z295" s="122">
        <f t="shared" si="656"/>
        <v>0</v>
      </c>
      <c r="AA295" s="122">
        <f t="shared" si="656"/>
        <v>0</v>
      </c>
      <c r="AB295" s="122">
        <f t="shared" si="656"/>
        <v>0</v>
      </c>
      <c r="AC295" s="122">
        <f t="shared" si="656"/>
        <v>0</v>
      </c>
      <c r="AD295" s="122">
        <f t="shared" si="656"/>
        <v>0</v>
      </c>
      <c r="AE295" s="122">
        <f t="shared" si="656"/>
        <v>0</v>
      </c>
      <c r="AF295" s="122">
        <f t="shared" si="656"/>
        <v>0</v>
      </c>
      <c r="AG295" s="122">
        <f t="shared" si="656"/>
        <v>0</v>
      </c>
      <c r="AH295" s="122">
        <f t="shared" si="656"/>
        <v>0</v>
      </c>
      <c r="AI295" s="122">
        <f t="shared" si="656"/>
        <v>0</v>
      </c>
      <c r="AJ295" s="122">
        <f t="shared" si="656"/>
        <v>0</v>
      </c>
      <c r="AK295" s="122">
        <f t="shared" si="656"/>
        <v>0</v>
      </c>
      <c r="AL295" s="122">
        <f t="shared" si="656"/>
        <v>0</v>
      </c>
      <c r="AM295" s="122">
        <f t="shared" si="656"/>
        <v>0</v>
      </c>
      <c r="AN295" s="122">
        <f t="shared" si="656"/>
        <v>0</v>
      </c>
      <c r="AO295" s="122">
        <f t="shared" si="656"/>
        <v>0</v>
      </c>
      <c r="AP295" s="122">
        <f t="shared" si="656"/>
        <v>0</v>
      </c>
      <c r="AQ295" s="122">
        <f t="shared" si="656"/>
        <v>0</v>
      </c>
      <c r="AR295" s="122">
        <f t="shared" si="656"/>
        <v>0</v>
      </c>
      <c r="AS295" s="122">
        <f t="shared" si="656"/>
        <v>0</v>
      </c>
      <c r="AT295" s="122">
        <f t="shared" si="656"/>
        <v>0</v>
      </c>
    </row>
    <row r="296" spans="2:46" x14ac:dyDescent="0.75">
      <c r="C296" s="44" t="s">
        <v>65</v>
      </c>
      <c r="D296" s="122">
        <f t="shared" si="655"/>
        <v>31.691804319752599</v>
      </c>
      <c r="E296" s="122">
        <f t="shared" ref="E296:AT296" si="657">IF(E112="Exits",E$105*E251,0)</f>
        <v>0</v>
      </c>
      <c r="F296" s="122">
        <f t="shared" si="657"/>
        <v>0</v>
      </c>
      <c r="G296" s="122">
        <f t="shared" si="657"/>
        <v>31.691804319752599</v>
      </c>
      <c r="H296" s="122">
        <f t="shared" si="657"/>
        <v>0</v>
      </c>
      <c r="I296" s="122">
        <f t="shared" si="657"/>
        <v>0</v>
      </c>
      <c r="J296" s="122">
        <f t="shared" si="657"/>
        <v>0</v>
      </c>
      <c r="K296" s="122">
        <f t="shared" si="657"/>
        <v>0</v>
      </c>
      <c r="L296" s="122">
        <f t="shared" si="657"/>
        <v>0</v>
      </c>
      <c r="M296" s="122">
        <f t="shared" si="657"/>
        <v>0</v>
      </c>
      <c r="N296" s="122">
        <f t="shared" si="657"/>
        <v>0</v>
      </c>
      <c r="O296" s="122">
        <f t="shared" si="657"/>
        <v>0</v>
      </c>
      <c r="P296" s="122">
        <f t="shared" si="657"/>
        <v>0</v>
      </c>
      <c r="Q296" s="122">
        <f t="shared" si="657"/>
        <v>0</v>
      </c>
      <c r="R296" s="122">
        <f t="shared" si="657"/>
        <v>0</v>
      </c>
      <c r="S296" s="122">
        <f t="shared" si="657"/>
        <v>0</v>
      </c>
      <c r="T296" s="122">
        <f t="shared" si="657"/>
        <v>0</v>
      </c>
      <c r="U296" s="122">
        <f t="shared" si="657"/>
        <v>0</v>
      </c>
      <c r="V296" s="122">
        <f t="shared" si="657"/>
        <v>0</v>
      </c>
      <c r="W296" s="122">
        <f t="shared" si="657"/>
        <v>0</v>
      </c>
      <c r="X296" s="122">
        <f t="shared" si="657"/>
        <v>0</v>
      </c>
      <c r="Y296" s="122">
        <f t="shared" si="657"/>
        <v>0</v>
      </c>
      <c r="Z296" s="122">
        <f t="shared" si="657"/>
        <v>0</v>
      </c>
      <c r="AA296" s="122">
        <f t="shared" si="657"/>
        <v>0</v>
      </c>
      <c r="AB296" s="122">
        <f t="shared" si="657"/>
        <v>0</v>
      </c>
      <c r="AC296" s="122">
        <f t="shared" si="657"/>
        <v>0</v>
      </c>
      <c r="AD296" s="122">
        <f t="shared" si="657"/>
        <v>0</v>
      </c>
      <c r="AE296" s="122">
        <f t="shared" si="657"/>
        <v>0</v>
      </c>
      <c r="AF296" s="122">
        <f t="shared" si="657"/>
        <v>0</v>
      </c>
      <c r="AG296" s="122">
        <f t="shared" si="657"/>
        <v>0</v>
      </c>
      <c r="AH296" s="122">
        <f t="shared" si="657"/>
        <v>0</v>
      </c>
      <c r="AI296" s="122">
        <f t="shared" si="657"/>
        <v>0</v>
      </c>
      <c r="AJ296" s="122">
        <f t="shared" si="657"/>
        <v>0</v>
      </c>
      <c r="AK296" s="122">
        <f t="shared" si="657"/>
        <v>0</v>
      </c>
      <c r="AL296" s="122">
        <f t="shared" si="657"/>
        <v>0</v>
      </c>
      <c r="AM296" s="122">
        <f t="shared" si="657"/>
        <v>0</v>
      </c>
      <c r="AN296" s="122">
        <f t="shared" si="657"/>
        <v>0</v>
      </c>
      <c r="AO296" s="122">
        <f t="shared" si="657"/>
        <v>0</v>
      </c>
      <c r="AP296" s="122">
        <f t="shared" si="657"/>
        <v>0</v>
      </c>
      <c r="AQ296" s="122">
        <f t="shared" si="657"/>
        <v>0</v>
      </c>
      <c r="AR296" s="122">
        <f t="shared" si="657"/>
        <v>0</v>
      </c>
      <c r="AS296" s="122">
        <f t="shared" si="657"/>
        <v>0</v>
      </c>
      <c r="AT296" s="122">
        <f t="shared" si="657"/>
        <v>0</v>
      </c>
    </row>
    <row r="297" spans="2:46" x14ac:dyDescent="0.75">
      <c r="C297" s="44" t="s">
        <v>66</v>
      </c>
      <c r="D297" s="122">
        <f t="shared" si="655"/>
        <v>6.2510336928971668</v>
      </c>
      <c r="E297" s="122">
        <f t="shared" ref="E297:AT297" si="658">IF(E113="Exits",E$105*E252,0)</f>
        <v>0</v>
      </c>
      <c r="F297" s="122">
        <f t="shared" si="658"/>
        <v>0</v>
      </c>
      <c r="G297" s="122">
        <f t="shared" si="658"/>
        <v>0</v>
      </c>
      <c r="H297" s="122">
        <f t="shared" si="658"/>
        <v>6.2510336928971668</v>
      </c>
      <c r="I297" s="122">
        <f t="shared" si="658"/>
        <v>0</v>
      </c>
      <c r="J297" s="122">
        <f t="shared" si="658"/>
        <v>0</v>
      </c>
      <c r="K297" s="122">
        <f t="shared" si="658"/>
        <v>0</v>
      </c>
      <c r="L297" s="122">
        <f t="shared" si="658"/>
        <v>0</v>
      </c>
      <c r="M297" s="122">
        <f t="shared" si="658"/>
        <v>0</v>
      </c>
      <c r="N297" s="122">
        <f t="shared" si="658"/>
        <v>0</v>
      </c>
      <c r="O297" s="122">
        <f t="shared" si="658"/>
        <v>0</v>
      </c>
      <c r="P297" s="122">
        <f t="shared" si="658"/>
        <v>0</v>
      </c>
      <c r="Q297" s="122">
        <f t="shared" si="658"/>
        <v>0</v>
      </c>
      <c r="R297" s="122">
        <f t="shared" si="658"/>
        <v>0</v>
      </c>
      <c r="S297" s="122">
        <f t="shared" si="658"/>
        <v>0</v>
      </c>
      <c r="T297" s="122">
        <f t="shared" si="658"/>
        <v>0</v>
      </c>
      <c r="U297" s="122">
        <f t="shared" si="658"/>
        <v>0</v>
      </c>
      <c r="V297" s="122">
        <f t="shared" si="658"/>
        <v>0</v>
      </c>
      <c r="W297" s="122">
        <f t="shared" si="658"/>
        <v>0</v>
      </c>
      <c r="X297" s="122">
        <f t="shared" si="658"/>
        <v>0</v>
      </c>
      <c r="Y297" s="122">
        <f t="shared" si="658"/>
        <v>0</v>
      </c>
      <c r="Z297" s="122">
        <f t="shared" si="658"/>
        <v>0</v>
      </c>
      <c r="AA297" s="122">
        <f t="shared" si="658"/>
        <v>0</v>
      </c>
      <c r="AB297" s="122">
        <f t="shared" si="658"/>
        <v>0</v>
      </c>
      <c r="AC297" s="122">
        <f t="shared" si="658"/>
        <v>0</v>
      </c>
      <c r="AD297" s="122">
        <f t="shared" si="658"/>
        <v>0</v>
      </c>
      <c r="AE297" s="122">
        <f t="shared" si="658"/>
        <v>0</v>
      </c>
      <c r="AF297" s="122">
        <f t="shared" si="658"/>
        <v>0</v>
      </c>
      <c r="AG297" s="122">
        <f t="shared" si="658"/>
        <v>0</v>
      </c>
      <c r="AH297" s="122">
        <f t="shared" si="658"/>
        <v>0</v>
      </c>
      <c r="AI297" s="122">
        <f t="shared" si="658"/>
        <v>0</v>
      </c>
      <c r="AJ297" s="122">
        <f t="shared" si="658"/>
        <v>0</v>
      </c>
      <c r="AK297" s="122">
        <f t="shared" si="658"/>
        <v>0</v>
      </c>
      <c r="AL297" s="122">
        <f t="shared" si="658"/>
        <v>0</v>
      </c>
      <c r="AM297" s="122">
        <f t="shared" si="658"/>
        <v>0</v>
      </c>
      <c r="AN297" s="122">
        <f t="shared" si="658"/>
        <v>0</v>
      </c>
      <c r="AO297" s="122">
        <f t="shared" si="658"/>
        <v>0</v>
      </c>
      <c r="AP297" s="122">
        <f t="shared" si="658"/>
        <v>0</v>
      </c>
      <c r="AQ297" s="122">
        <f t="shared" si="658"/>
        <v>0</v>
      </c>
      <c r="AR297" s="122">
        <f t="shared" si="658"/>
        <v>0</v>
      </c>
      <c r="AS297" s="122">
        <f t="shared" si="658"/>
        <v>0</v>
      </c>
      <c r="AT297" s="122">
        <f t="shared" si="658"/>
        <v>0</v>
      </c>
    </row>
    <row r="298" spans="2:46" x14ac:dyDescent="0.75">
      <c r="C298" s="44" t="s">
        <v>67</v>
      </c>
      <c r="D298" s="122">
        <f t="shared" si="655"/>
        <v>12.757749633579362</v>
      </c>
      <c r="E298" s="122">
        <f t="shared" ref="E298:AT298" si="659">IF(E114="Exits",E$105*E253,0)</f>
        <v>0</v>
      </c>
      <c r="F298" s="122">
        <f t="shared" si="659"/>
        <v>0</v>
      </c>
      <c r="G298" s="122">
        <f t="shared" si="659"/>
        <v>0</v>
      </c>
      <c r="H298" s="122">
        <f t="shared" si="659"/>
        <v>0</v>
      </c>
      <c r="I298" s="122">
        <f t="shared" si="659"/>
        <v>12.757749633579362</v>
      </c>
      <c r="J298" s="122">
        <f t="shared" si="659"/>
        <v>0</v>
      </c>
      <c r="K298" s="122">
        <f t="shared" si="659"/>
        <v>0</v>
      </c>
      <c r="L298" s="122">
        <f t="shared" si="659"/>
        <v>0</v>
      </c>
      <c r="M298" s="122">
        <f t="shared" si="659"/>
        <v>0</v>
      </c>
      <c r="N298" s="122">
        <f t="shared" si="659"/>
        <v>0</v>
      </c>
      <c r="O298" s="122">
        <f t="shared" si="659"/>
        <v>0</v>
      </c>
      <c r="P298" s="122">
        <f t="shared" si="659"/>
        <v>0</v>
      </c>
      <c r="Q298" s="122">
        <f t="shared" si="659"/>
        <v>0</v>
      </c>
      <c r="R298" s="122">
        <f t="shared" si="659"/>
        <v>0</v>
      </c>
      <c r="S298" s="122">
        <f t="shared" si="659"/>
        <v>0</v>
      </c>
      <c r="T298" s="122">
        <f t="shared" si="659"/>
        <v>0</v>
      </c>
      <c r="U298" s="122">
        <f t="shared" si="659"/>
        <v>0</v>
      </c>
      <c r="V298" s="122">
        <f t="shared" si="659"/>
        <v>0</v>
      </c>
      <c r="W298" s="122">
        <f t="shared" si="659"/>
        <v>0</v>
      </c>
      <c r="X298" s="122">
        <f t="shared" si="659"/>
        <v>0</v>
      </c>
      <c r="Y298" s="122">
        <f t="shared" si="659"/>
        <v>0</v>
      </c>
      <c r="Z298" s="122">
        <f t="shared" si="659"/>
        <v>0</v>
      </c>
      <c r="AA298" s="122">
        <f t="shared" si="659"/>
        <v>0</v>
      </c>
      <c r="AB298" s="122">
        <f t="shared" si="659"/>
        <v>0</v>
      </c>
      <c r="AC298" s="122">
        <f t="shared" si="659"/>
        <v>0</v>
      </c>
      <c r="AD298" s="122">
        <f t="shared" si="659"/>
        <v>0</v>
      </c>
      <c r="AE298" s="122">
        <f t="shared" si="659"/>
        <v>0</v>
      </c>
      <c r="AF298" s="122">
        <f t="shared" si="659"/>
        <v>0</v>
      </c>
      <c r="AG298" s="122">
        <f t="shared" si="659"/>
        <v>0</v>
      </c>
      <c r="AH298" s="122">
        <f t="shared" si="659"/>
        <v>0</v>
      </c>
      <c r="AI298" s="122">
        <f t="shared" si="659"/>
        <v>0</v>
      </c>
      <c r="AJ298" s="122">
        <f t="shared" si="659"/>
        <v>0</v>
      </c>
      <c r="AK298" s="122">
        <f t="shared" si="659"/>
        <v>0</v>
      </c>
      <c r="AL298" s="122">
        <f t="shared" si="659"/>
        <v>0</v>
      </c>
      <c r="AM298" s="122">
        <f t="shared" si="659"/>
        <v>0</v>
      </c>
      <c r="AN298" s="122">
        <f t="shared" si="659"/>
        <v>0</v>
      </c>
      <c r="AO298" s="122">
        <f t="shared" si="659"/>
        <v>0</v>
      </c>
      <c r="AP298" s="122">
        <f t="shared" si="659"/>
        <v>0</v>
      </c>
      <c r="AQ298" s="122">
        <f t="shared" si="659"/>
        <v>0</v>
      </c>
      <c r="AR298" s="122">
        <f t="shared" si="659"/>
        <v>0</v>
      </c>
      <c r="AS298" s="122">
        <f t="shared" si="659"/>
        <v>0</v>
      </c>
      <c r="AT298" s="122">
        <f t="shared" si="659"/>
        <v>0</v>
      </c>
    </row>
    <row r="299" spans="2:46" x14ac:dyDescent="0.75">
      <c r="C299" s="44" t="s">
        <v>68</v>
      </c>
      <c r="D299" s="122">
        <f t="shared" si="655"/>
        <v>61.311574219909154</v>
      </c>
      <c r="E299" s="122">
        <f t="shared" ref="E299:AT299" si="660">IF(E115="Exits",E$105*E254,0)</f>
        <v>0</v>
      </c>
      <c r="F299" s="122">
        <f t="shared" si="660"/>
        <v>0</v>
      </c>
      <c r="G299" s="122">
        <f t="shared" si="660"/>
        <v>0</v>
      </c>
      <c r="H299" s="122">
        <f t="shared" si="660"/>
        <v>0</v>
      </c>
      <c r="I299" s="122">
        <f t="shared" si="660"/>
        <v>0</v>
      </c>
      <c r="J299" s="122">
        <f t="shared" si="660"/>
        <v>61.311574219909154</v>
      </c>
      <c r="K299" s="122">
        <f t="shared" si="660"/>
        <v>0</v>
      </c>
      <c r="L299" s="122">
        <f t="shared" si="660"/>
        <v>0</v>
      </c>
      <c r="M299" s="122">
        <f t="shared" si="660"/>
        <v>0</v>
      </c>
      <c r="N299" s="122">
        <f t="shared" si="660"/>
        <v>0</v>
      </c>
      <c r="O299" s="122">
        <f t="shared" si="660"/>
        <v>0</v>
      </c>
      <c r="P299" s="122">
        <f t="shared" si="660"/>
        <v>0</v>
      </c>
      <c r="Q299" s="122">
        <f t="shared" si="660"/>
        <v>0</v>
      </c>
      <c r="R299" s="122">
        <f t="shared" si="660"/>
        <v>0</v>
      </c>
      <c r="S299" s="122">
        <f t="shared" si="660"/>
        <v>0</v>
      </c>
      <c r="T299" s="122">
        <f t="shared" si="660"/>
        <v>0</v>
      </c>
      <c r="U299" s="122">
        <f t="shared" si="660"/>
        <v>0</v>
      </c>
      <c r="V299" s="122">
        <f t="shared" si="660"/>
        <v>0</v>
      </c>
      <c r="W299" s="122">
        <f t="shared" si="660"/>
        <v>0</v>
      </c>
      <c r="X299" s="122">
        <f t="shared" si="660"/>
        <v>0</v>
      </c>
      <c r="Y299" s="122">
        <f t="shared" si="660"/>
        <v>0</v>
      </c>
      <c r="Z299" s="122">
        <f t="shared" si="660"/>
        <v>0</v>
      </c>
      <c r="AA299" s="122">
        <f t="shared" si="660"/>
        <v>0</v>
      </c>
      <c r="AB299" s="122">
        <f t="shared" si="660"/>
        <v>0</v>
      </c>
      <c r="AC299" s="122">
        <f t="shared" si="660"/>
        <v>0</v>
      </c>
      <c r="AD299" s="122">
        <f t="shared" si="660"/>
        <v>0</v>
      </c>
      <c r="AE299" s="122">
        <f t="shared" si="660"/>
        <v>0</v>
      </c>
      <c r="AF299" s="122">
        <f t="shared" si="660"/>
        <v>0</v>
      </c>
      <c r="AG299" s="122">
        <f t="shared" si="660"/>
        <v>0</v>
      </c>
      <c r="AH299" s="122">
        <f t="shared" si="660"/>
        <v>0</v>
      </c>
      <c r="AI299" s="122">
        <f t="shared" si="660"/>
        <v>0</v>
      </c>
      <c r="AJ299" s="122">
        <f t="shared" si="660"/>
        <v>0</v>
      </c>
      <c r="AK299" s="122">
        <f t="shared" si="660"/>
        <v>0</v>
      </c>
      <c r="AL299" s="122">
        <f t="shared" si="660"/>
        <v>0</v>
      </c>
      <c r="AM299" s="122">
        <f t="shared" si="660"/>
        <v>0</v>
      </c>
      <c r="AN299" s="122">
        <f t="shared" si="660"/>
        <v>0</v>
      </c>
      <c r="AO299" s="122">
        <f t="shared" si="660"/>
        <v>0</v>
      </c>
      <c r="AP299" s="122">
        <f t="shared" si="660"/>
        <v>0</v>
      </c>
      <c r="AQ299" s="122">
        <f t="shared" si="660"/>
        <v>0</v>
      </c>
      <c r="AR299" s="122">
        <f t="shared" si="660"/>
        <v>0</v>
      </c>
      <c r="AS299" s="122">
        <f t="shared" si="660"/>
        <v>0</v>
      </c>
      <c r="AT299" s="122">
        <f t="shared" si="660"/>
        <v>0</v>
      </c>
    </row>
    <row r="300" spans="2:46" x14ac:dyDescent="0.75">
      <c r="C300" s="44" t="s">
        <v>99</v>
      </c>
      <c r="D300" s="122">
        <f t="shared" si="655"/>
        <v>100.79939913999</v>
      </c>
      <c r="E300" s="122">
        <f t="shared" ref="E300:AT300" si="661">IF(E116="Exits",E$105*E255,0)</f>
        <v>0</v>
      </c>
      <c r="F300" s="122">
        <f t="shared" si="661"/>
        <v>0</v>
      </c>
      <c r="G300" s="122">
        <f t="shared" si="661"/>
        <v>0</v>
      </c>
      <c r="H300" s="122">
        <f t="shared" si="661"/>
        <v>0</v>
      </c>
      <c r="I300" s="122">
        <f t="shared" si="661"/>
        <v>0</v>
      </c>
      <c r="J300" s="122">
        <f t="shared" si="661"/>
        <v>0</v>
      </c>
      <c r="K300" s="122">
        <f t="shared" si="661"/>
        <v>100.79939913999</v>
      </c>
      <c r="L300" s="122">
        <f t="shared" si="661"/>
        <v>0</v>
      </c>
      <c r="M300" s="122">
        <f t="shared" si="661"/>
        <v>0</v>
      </c>
      <c r="N300" s="122">
        <f t="shared" si="661"/>
        <v>0</v>
      </c>
      <c r="O300" s="122">
        <f t="shared" si="661"/>
        <v>0</v>
      </c>
      <c r="P300" s="122">
        <f t="shared" si="661"/>
        <v>0</v>
      </c>
      <c r="Q300" s="122">
        <f t="shared" si="661"/>
        <v>0</v>
      </c>
      <c r="R300" s="122">
        <f t="shared" si="661"/>
        <v>0</v>
      </c>
      <c r="S300" s="122">
        <f t="shared" si="661"/>
        <v>0</v>
      </c>
      <c r="T300" s="122">
        <f t="shared" si="661"/>
        <v>0</v>
      </c>
      <c r="U300" s="122">
        <f t="shared" si="661"/>
        <v>0</v>
      </c>
      <c r="V300" s="122">
        <f t="shared" si="661"/>
        <v>0</v>
      </c>
      <c r="W300" s="122">
        <f t="shared" si="661"/>
        <v>0</v>
      </c>
      <c r="X300" s="122">
        <f t="shared" si="661"/>
        <v>0</v>
      </c>
      <c r="Y300" s="122">
        <f t="shared" si="661"/>
        <v>0</v>
      </c>
      <c r="Z300" s="122">
        <f t="shared" si="661"/>
        <v>0</v>
      </c>
      <c r="AA300" s="122">
        <f t="shared" si="661"/>
        <v>0</v>
      </c>
      <c r="AB300" s="122">
        <f t="shared" si="661"/>
        <v>0</v>
      </c>
      <c r="AC300" s="122">
        <f t="shared" si="661"/>
        <v>0</v>
      </c>
      <c r="AD300" s="122">
        <f t="shared" si="661"/>
        <v>0</v>
      </c>
      <c r="AE300" s="122">
        <f t="shared" si="661"/>
        <v>0</v>
      </c>
      <c r="AF300" s="122">
        <f t="shared" si="661"/>
        <v>0</v>
      </c>
      <c r="AG300" s="122">
        <f t="shared" si="661"/>
        <v>0</v>
      </c>
      <c r="AH300" s="122">
        <f t="shared" si="661"/>
        <v>0</v>
      </c>
      <c r="AI300" s="122">
        <f t="shared" si="661"/>
        <v>0</v>
      </c>
      <c r="AJ300" s="122">
        <f t="shared" si="661"/>
        <v>0</v>
      </c>
      <c r="AK300" s="122">
        <f t="shared" si="661"/>
        <v>0</v>
      </c>
      <c r="AL300" s="122">
        <f t="shared" si="661"/>
        <v>0</v>
      </c>
      <c r="AM300" s="122">
        <f t="shared" si="661"/>
        <v>0</v>
      </c>
      <c r="AN300" s="122">
        <f t="shared" si="661"/>
        <v>0</v>
      </c>
      <c r="AO300" s="122">
        <f t="shared" si="661"/>
        <v>0</v>
      </c>
      <c r="AP300" s="122">
        <f t="shared" si="661"/>
        <v>0</v>
      </c>
      <c r="AQ300" s="122">
        <f t="shared" si="661"/>
        <v>0</v>
      </c>
      <c r="AR300" s="122">
        <f t="shared" si="661"/>
        <v>0</v>
      </c>
      <c r="AS300" s="122">
        <f t="shared" si="661"/>
        <v>0</v>
      </c>
      <c r="AT300" s="122">
        <f t="shared" si="661"/>
        <v>0</v>
      </c>
    </row>
    <row r="301" spans="2:46" x14ac:dyDescent="0.75">
      <c r="C301" s="44" t="s">
        <v>100</v>
      </c>
      <c r="D301" s="122">
        <f t="shared" si="655"/>
        <v>4.8896831399294465</v>
      </c>
      <c r="E301" s="122">
        <f t="shared" ref="E301:AT301" si="662">IF(E117="Exits",E$105*E256,0)</f>
        <v>0</v>
      </c>
      <c r="F301" s="122">
        <f t="shared" si="662"/>
        <v>0</v>
      </c>
      <c r="G301" s="122">
        <f t="shared" si="662"/>
        <v>0</v>
      </c>
      <c r="H301" s="122">
        <f t="shared" si="662"/>
        <v>0</v>
      </c>
      <c r="I301" s="122">
        <f t="shared" si="662"/>
        <v>0</v>
      </c>
      <c r="J301" s="122">
        <f t="shared" si="662"/>
        <v>0</v>
      </c>
      <c r="K301" s="122">
        <f t="shared" si="662"/>
        <v>0</v>
      </c>
      <c r="L301" s="122">
        <f t="shared" si="662"/>
        <v>4.8896831399294465</v>
      </c>
      <c r="M301" s="122">
        <f t="shared" si="662"/>
        <v>0</v>
      </c>
      <c r="N301" s="122">
        <f t="shared" si="662"/>
        <v>0</v>
      </c>
      <c r="O301" s="122">
        <f t="shared" si="662"/>
        <v>0</v>
      </c>
      <c r="P301" s="122">
        <f t="shared" si="662"/>
        <v>0</v>
      </c>
      <c r="Q301" s="122">
        <f t="shared" si="662"/>
        <v>0</v>
      </c>
      <c r="R301" s="122">
        <f t="shared" si="662"/>
        <v>0</v>
      </c>
      <c r="S301" s="122">
        <f t="shared" si="662"/>
        <v>0</v>
      </c>
      <c r="T301" s="122">
        <f t="shared" si="662"/>
        <v>0</v>
      </c>
      <c r="U301" s="122">
        <f t="shared" si="662"/>
        <v>0</v>
      </c>
      <c r="V301" s="122">
        <f t="shared" si="662"/>
        <v>0</v>
      </c>
      <c r="W301" s="122">
        <f t="shared" si="662"/>
        <v>0</v>
      </c>
      <c r="X301" s="122">
        <f t="shared" si="662"/>
        <v>0</v>
      </c>
      <c r="Y301" s="122">
        <f t="shared" si="662"/>
        <v>0</v>
      </c>
      <c r="Z301" s="122">
        <f t="shared" si="662"/>
        <v>0</v>
      </c>
      <c r="AA301" s="122">
        <f t="shared" si="662"/>
        <v>0</v>
      </c>
      <c r="AB301" s="122">
        <f t="shared" si="662"/>
        <v>0</v>
      </c>
      <c r="AC301" s="122">
        <f t="shared" si="662"/>
        <v>0</v>
      </c>
      <c r="AD301" s="122">
        <f t="shared" si="662"/>
        <v>0</v>
      </c>
      <c r="AE301" s="122">
        <f t="shared" si="662"/>
        <v>0</v>
      </c>
      <c r="AF301" s="122">
        <f t="shared" si="662"/>
        <v>0</v>
      </c>
      <c r="AG301" s="122">
        <f t="shared" si="662"/>
        <v>0</v>
      </c>
      <c r="AH301" s="122">
        <f t="shared" si="662"/>
        <v>0</v>
      </c>
      <c r="AI301" s="122">
        <f t="shared" si="662"/>
        <v>0</v>
      </c>
      <c r="AJ301" s="122">
        <f t="shared" si="662"/>
        <v>0</v>
      </c>
      <c r="AK301" s="122">
        <f t="shared" si="662"/>
        <v>0</v>
      </c>
      <c r="AL301" s="122">
        <f t="shared" si="662"/>
        <v>0</v>
      </c>
      <c r="AM301" s="122">
        <f t="shared" si="662"/>
        <v>0</v>
      </c>
      <c r="AN301" s="122">
        <f t="shared" si="662"/>
        <v>0</v>
      </c>
      <c r="AO301" s="122">
        <f t="shared" si="662"/>
        <v>0</v>
      </c>
      <c r="AP301" s="122">
        <f t="shared" si="662"/>
        <v>0</v>
      </c>
      <c r="AQ301" s="122">
        <f t="shared" si="662"/>
        <v>0</v>
      </c>
      <c r="AR301" s="122">
        <f t="shared" si="662"/>
        <v>0</v>
      </c>
      <c r="AS301" s="122">
        <f t="shared" si="662"/>
        <v>0</v>
      </c>
      <c r="AT301" s="122">
        <f t="shared" si="662"/>
        <v>0</v>
      </c>
    </row>
    <row r="302" spans="2:46" x14ac:dyDescent="0.75">
      <c r="C302" s="44" t="s">
        <v>69</v>
      </c>
      <c r="D302" s="122">
        <f t="shared" si="655"/>
        <v>21.666033136818839</v>
      </c>
      <c r="E302" s="122">
        <f t="shared" ref="E302:AT302" si="663">IF(E118="Exits",E$105*E257,0)</f>
        <v>0</v>
      </c>
      <c r="F302" s="122">
        <f t="shared" si="663"/>
        <v>0</v>
      </c>
      <c r="G302" s="122">
        <f t="shared" si="663"/>
        <v>0</v>
      </c>
      <c r="H302" s="122">
        <f t="shared" si="663"/>
        <v>0</v>
      </c>
      <c r="I302" s="122">
        <f t="shared" si="663"/>
        <v>0</v>
      </c>
      <c r="J302" s="122">
        <f t="shared" si="663"/>
        <v>0</v>
      </c>
      <c r="K302" s="122">
        <f t="shared" si="663"/>
        <v>0</v>
      </c>
      <c r="L302" s="122">
        <f t="shared" si="663"/>
        <v>0</v>
      </c>
      <c r="M302" s="122">
        <f t="shared" si="663"/>
        <v>21.666033136818839</v>
      </c>
      <c r="N302" s="122">
        <f t="shared" si="663"/>
        <v>0</v>
      </c>
      <c r="O302" s="122">
        <f t="shared" si="663"/>
        <v>0</v>
      </c>
      <c r="P302" s="122">
        <f t="shared" si="663"/>
        <v>0</v>
      </c>
      <c r="Q302" s="122">
        <f t="shared" si="663"/>
        <v>0</v>
      </c>
      <c r="R302" s="122">
        <f t="shared" si="663"/>
        <v>0</v>
      </c>
      <c r="S302" s="122">
        <f t="shared" si="663"/>
        <v>0</v>
      </c>
      <c r="T302" s="122">
        <f t="shared" si="663"/>
        <v>0</v>
      </c>
      <c r="U302" s="122">
        <f t="shared" si="663"/>
        <v>0</v>
      </c>
      <c r="V302" s="122">
        <f t="shared" si="663"/>
        <v>0</v>
      </c>
      <c r="W302" s="122">
        <f t="shared" si="663"/>
        <v>0</v>
      </c>
      <c r="X302" s="122">
        <f t="shared" si="663"/>
        <v>0</v>
      </c>
      <c r="Y302" s="122">
        <f t="shared" si="663"/>
        <v>0</v>
      </c>
      <c r="Z302" s="122">
        <f t="shared" si="663"/>
        <v>0</v>
      </c>
      <c r="AA302" s="122">
        <f t="shared" si="663"/>
        <v>0</v>
      </c>
      <c r="AB302" s="122">
        <f t="shared" si="663"/>
        <v>0</v>
      </c>
      <c r="AC302" s="122">
        <f t="shared" si="663"/>
        <v>0</v>
      </c>
      <c r="AD302" s="122">
        <f t="shared" si="663"/>
        <v>0</v>
      </c>
      <c r="AE302" s="122">
        <f t="shared" si="663"/>
        <v>0</v>
      </c>
      <c r="AF302" s="122">
        <f t="shared" si="663"/>
        <v>0</v>
      </c>
      <c r="AG302" s="122">
        <f t="shared" si="663"/>
        <v>0</v>
      </c>
      <c r="AH302" s="122">
        <f t="shared" si="663"/>
        <v>0</v>
      </c>
      <c r="AI302" s="122">
        <f t="shared" si="663"/>
        <v>0</v>
      </c>
      <c r="AJ302" s="122">
        <f t="shared" si="663"/>
        <v>0</v>
      </c>
      <c r="AK302" s="122">
        <f t="shared" si="663"/>
        <v>0</v>
      </c>
      <c r="AL302" s="122">
        <f t="shared" si="663"/>
        <v>0</v>
      </c>
      <c r="AM302" s="122">
        <f t="shared" si="663"/>
        <v>0</v>
      </c>
      <c r="AN302" s="122">
        <f t="shared" si="663"/>
        <v>0</v>
      </c>
      <c r="AO302" s="122">
        <f t="shared" si="663"/>
        <v>0</v>
      </c>
      <c r="AP302" s="122">
        <f t="shared" si="663"/>
        <v>0</v>
      </c>
      <c r="AQ302" s="122">
        <f t="shared" si="663"/>
        <v>0</v>
      </c>
      <c r="AR302" s="122">
        <f t="shared" si="663"/>
        <v>0</v>
      </c>
      <c r="AS302" s="122">
        <f t="shared" si="663"/>
        <v>0</v>
      </c>
      <c r="AT302" s="122">
        <f t="shared" si="663"/>
        <v>0</v>
      </c>
    </row>
    <row r="303" spans="2:46" x14ac:dyDescent="0.75">
      <c r="C303" s="44" t="s">
        <v>138</v>
      </c>
      <c r="D303" s="122">
        <f t="shared" si="655"/>
        <v>139.98158981919121</v>
      </c>
      <c r="E303" s="122">
        <f t="shared" ref="E303:AT303" si="664">IF(E119="Exits",E$105*E258,0)</f>
        <v>0</v>
      </c>
      <c r="F303" s="122">
        <f t="shared" si="664"/>
        <v>0</v>
      </c>
      <c r="G303" s="122">
        <f t="shared" si="664"/>
        <v>0</v>
      </c>
      <c r="H303" s="122">
        <f t="shared" si="664"/>
        <v>0</v>
      </c>
      <c r="I303" s="122">
        <f t="shared" si="664"/>
        <v>0</v>
      </c>
      <c r="J303" s="122">
        <f t="shared" si="664"/>
        <v>0</v>
      </c>
      <c r="K303" s="122">
        <f t="shared" si="664"/>
        <v>0</v>
      </c>
      <c r="L303" s="122">
        <f t="shared" si="664"/>
        <v>0</v>
      </c>
      <c r="M303" s="122">
        <f t="shared" si="664"/>
        <v>0</v>
      </c>
      <c r="N303" s="122">
        <f t="shared" si="664"/>
        <v>139.98158981919121</v>
      </c>
      <c r="O303" s="122">
        <f t="shared" si="664"/>
        <v>0</v>
      </c>
      <c r="P303" s="122">
        <f t="shared" si="664"/>
        <v>0</v>
      </c>
      <c r="Q303" s="122">
        <f t="shared" si="664"/>
        <v>0</v>
      </c>
      <c r="R303" s="122">
        <f t="shared" si="664"/>
        <v>0</v>
      </c>
      <c r="S303" s="122">
        <f t="shared" si="664"/>
        <v>0</v>
      </c>
      <c r="T303" s="122">
        <f t="shared" si="664"/>
        <v>0</v>
      </c>
      <c r="U303" s="122">
        <f t="shared" si="664"/>
        <v>0</v>
      </c>
      <c r="V303" s="122">
        <f t="shared" si="664"/>
        <v>0</v>
      </c>
      <c r="W303" s="122">
        <f t="shared" si="664"/>
        <v>0</v>
      </c>
      <c r="X303" s="122">
        <f t="shared" si="664"/>
        <v>0</v>
      </c>
      <c r="Y303" s="122">
        <f t="shared" si="664"/>
        <v>0</v>
      </c>
      <c r="Z303" s="122">
        <f t="shared" si="664"/>
        <v>0</v>
      </c>
      <c r="AA303" s="122">
        <f t="shared" si="664"/>
        <v>0</v>
      </c>
      <c r="AB303" s="122">
        <f t="shared" si="664"/>
        <v>0</v>
      </c>
      <c r="AC303" s="122">
        <f t="shared" si="664"/>
        <v>0</v>
      </c>
      <c r="AD303" s="122">
        <f t="shared" si="664"/>
        <v>0</v>
      </c>
      <c r="AE303" s="122">
        <f t="shared" si="664"/>
        <v>0</v>
      </c>
      <c r="AF303" s="122">
        <f t="shared" si="664"/>
        <v>0</v>
      </c>
      <c r="AG303" s="122">
        <f t="shared" si="664"/>
        <v>0</v>
      </c>
      <c r="AH303" s="122">
        <f t="shared" si="664"/>
        <v>0</v>
      </c>
      <c r="AI303" s="122">
        <f t="shared" si="664"/>
        <v>0</v>
      </c>
      <c r="AJ303" s="122">
        <f t="shared" si="664"/>
        <v>0</v>
      </c>
      <c r="AK303" s="122">
        <f t="shared" si="664"/>
        <v>0</v>
      </c>
      <c r="AL303" s="122">
        <f t="shared" si="664"/>
        <v>0</v>
      </c>
      <c r="AM303" s="122">
        <f t="shared" si="664"/>
        <v>0</v>
      </c>
      <c r="AN303" s="122">
        <f t="shared" si="664"/>
        <v>0</v>
      </c>
      <c r="AO303" s="122">
        <f t="shared" si="664"/>
        <v>0</v>
      </c>
      <c r="AP303" s="122">
        <f t="shared" si="664"/>
        <v>0</v>
      </c>
      <c r="AQ303" s="122">
        <f t="shared" si="664"/>
        <v>0</v>
      </c>
      <c r="AR303" s="122">
        <f t="shared" si="664"/>
        <v>0</v>
      </c>
      <c r="AS303" s="122">
        <f t="shared" si="664"/>
        <v>0</v>
      </c>
      <c r="AT303" s="122">
        <f t="shared" si="664"/>
        <v>0</v>
      </c>
    </row>
    <row r="304" spans="2:46" x14ac:dyDescent="0.75">
      <c r="C304" s="44" t="s">
        <v>70</v>
      </c>
      <c r="D304" s="122">
        <f>SUM($E304:$AT304)</f>
        <v>48.016017855939822</v>
      </c>
      <c r="E304" s="122">
        <f t="shared" ref="E304:AT304" si="665">IF(E120="Exits",E$105*E259,0)</f>
        <v>0</v>
      </c>
      <c r="F304" s="122">
        <f t="shared" si="665"/>
        <v>0</v>
      </c>
      <c r="G304" s="122">
        <f t="shared" si="665"/>
        <v>0</v>
      </c>
      <c r="H304" s="122">
        <f t="shared" si="665"/>
        <v>0</v>
      </c>
      <c r="I304" s="122">
        <f t="shared" si="665"/>
        <v>0</v>
      </c>
      <c r="J304" s="122">
        <f t="shared" si="665"/>
        <v>0</v>
      </c>
      <c r="K304" s="122">
        <f t="shared" si="665"/>
        <v>0</v>
      </c>
      <c r="L304" s="122">
        <f t="shared" si="665"/>
        <v>0</v>
      </c>
      <c r="M304" s="122">
        <f t="shared" si="665"/>
        <v>0</v>
      </c>
      <c r="N304" s="122">
        <f t="shared" si="665"/>
        <v>0</v>
      </c>
      <c r="O304" s="122">
        <f t="shared" si="665"/>
        <v>48.016017855939822</v>
      </c>
      <c r="P304" s="122">
        <f t="shared" si="665"/>
        <v>0</v>
      </c>
      <c r="Q304" s="122">
        <f t="shared" si="665"/>
        <v>0</v>
      </c>
      <c r="R304" s="122">
        <f t="shared" si="665"/>
        <v>0</v>
      </c>
      <c r="S304" s="122">
        <f t="shared" si="665"/>
        <v>0</v>
      </c>
      <c r="T304" s="122">
        <f t="shared" si="665"/>
        <v>0</v>
      </c>
      <c r="U304" s="122">
        <f t="shared" si="665"/>
        <v>0</v>
      </c>
      <c r="V304" s="122">
        <f t="shared" si="665"/>
        <v>0</v>
      </c>
      <c r="W304" s="122">
        <f t="shared" si="665"/>
        <v>0</v>
      </c>
      <c r="X304" s="122">
        <f t="shared" si="665"/>
        <v>0</v>
      </c>
      <c r="Y304" s="122">
        <f t="shared" si="665"/>
        <v>0</v>
      </c>
      <c r="Z304" s="122">
        <f t="shared" si="665"/>
        <v>0</v>
      </c>
      <c r="AA304" s="122">
        <f t="shared" si="665"/>
        <v>0</v>
      </c>
      <c r="AB304" s="122">
        <f t="shared" si="665"/>
        <v>0</v>
      </c>
      <c r="AC304" s="122">
        <f t="shared" si="665"/>
        <v>0</v>
      </c>
      <c r="AD304" s="122">
        <f t="shared" si="665"/>
        <v>0</v>
      </c>
      <c r="AE304" s="122">
        <f t="shared" si="665"/>
        <v>0</v>
      </c>
      <c r="AF304" s="122">
        <f t="shared" si="665"/>
        <v>0</v>
      </c>
      <c r="AG304" s="122">
        <f t="shared" si="665"/>
        <v>0</v>
      </c>
      <c r="AH304" s="122">
        <f t="shared" si="665"/>
        <v>0</v>
      </c>
      <c r="AI304" s="122">
        <f t="shared" si="665"/>
        <v>0</v>
      </c>
      <c r="AJ304" s="122">
        <f t="shared" si="665"/>
        <v>0</v>
      </c>
      <c r="AK304" s="122">
        <f t="shared" si="665"/>
        <v>0</v>
      </c>
      <c r="AL304" s="122">
        <f t="shared" si="665"/>
        <v>0</v>
      </c>
      <c r="AM304" s="122">
        <f t="shared" si="665"/>
        <v>0</v>
      </c>
      <c r="AN304" s="122">
        <f t="shared" si="665"/>
        <v>0</v>
      </c>
      <c r="AO304" s="122">
        <f t="shared" si="665"/>
        <v>0</v>
      </c>
      <c r="AP304" s="122">
        <f t="shared" si="665"/>
        <v>0</v>
      </c>
      <c r="AQ304" s="122">
        <f t="shared" si="665"/>
        <v>0</v>
      </c>
      <c r="AR304" s="122">
        <f t="shared" si="665"/>
        <v>0</v>
      </c>
      <c r="AS304" s="122">
        <f t="shared" si="665"/>
        <v>0</v>
      </c>
      <c r="AT304" s="122">
        <f t="shared" si="665"/>
        <v>0</v>
      </c>
    </row>
    <row r="305" spans="3:46" x14ac:dyDescent="0.75">
      <c r="C305" s="44" t="s">
        <v>101</v>
      </c>
      <c r="D305" s="122">
        <f t="shared" si="655"/>
        <v>55.470702297891286</v>
      </c>
      <c r="E305" s="122">
        <f t="shared" ref="E305:AT305" si="666">IF(E121="Exits",E$105*E260,0)</f>
        <v>0</v>
      </c>
      <c r="F305" s="122">
        <f t="shared" si="666"/>
        <v>0</v>
      </c>
      <c r="G305" s="122">
        <f t="shared" si="666"/>
        <v>0</v>
      </c>
      <c r="H305" s="122">
        <f t="shared" si="666"/>
        <v>0</v>
      </c>
      <c r="I305" s="122">
        <f t="shared" si="666"/>
        <v>0</v>
      </c>
      <c r="J305" s="122">
        <f t="shared" si="666"/>
        <v>0</v>
      </c>
      <c r="K305" s="122">
        <f t="shared" si="666"/>
        <v>0</v>
      </c>
      <c r="L305" s="122">
        <f t="shared" si="666"/>
        <v>0</v>
      </c>
      <c r="M305" s="122">
        <f t="shared" si="666"/>
        <v>0</v>
      </c>
      <c r="N305" s="122">
        <f t="shared" si="666"/>
        <v>0</v>
      </c>
      <c r="O305" s="122">
        <f t="shared" si="666"/>
        <v>0</v>
      </c>
      <c r="P305" s="122">
        <f t="shared" si="666"/>
        <v>55.470702297891286</v>
      </c>
      <c r="Q305" s="122">
        <f t="shared" si="666"/>
        <v>0</v>
      </c>
      <c r="R305" s="122">
        <f t="shared" si="666"/>
        <v>0</v>
      </c>
      <c r="S305" s="122">
        <f t="shared" si="666"/>
        <v>0</v>
      </c>
      <c r="T305" s="122">
        <f t="shared" si="666"/>
        <v>0</v>
      </c>
      <c r="U305" s="122">
        <f t="shared" si="666"/>
        <v>0</v>
      </c>
      <c r="V305" s="122">
        <f t="shared" si="666"/>
        <v>0</v>
      </c>
      <c r="W305" s="122">
        <f t="shared" si="666"/>
        <v>0</v>
      </c>
      <c r="X305" s="122">
        <f t="shared" si="666"/>
        <v>0</v>
      </c>
      <c r="Y305" s="122">
        <f t="shared" si="666"/>
        <v>0</v>
      </c>
      <c r="Z305" s="122">
        <f t="shared" si="666"/>
        <v>0</v>
      </c>
      <c r="AA305" s="122">
        <f t="shared" si="666"/>
        <v>0</v>
      </c>
      <c r="AB305" s="122">
        <f t="shared" si="666"/>
        <v>0</v>
      </c>
      <c r="AC305" s="122">
        <f t="shared" si="666"/>
        <v>0</v>
      </c>
      <c r="AD305" s="122">
        <f t="shared" si="666"/>
        <v>0</v>
      </c>
      <c r="AE305" s="122">
        <f t="shared" si="666"/>
        <v>0</v>
      </c>
      <c r="AF305" s="122">
        <f t="shared" si="666"/>
        <v>0</v>
      </c>
      <c r="AG305" s="122">
        <f t="shared" si="666"/>
        <v>0</v>
      </c>
      <c r="AH305" s="122">
        <f t="shared" si="666"/>
        <v>0</v>
      </c>
      <c r="AI305" s="122">
        <f t="shared" si="666"/>
        <v>0</v>
      </c>
      <c r="AJ305" s="122">
        <f t="shared" si="666"/>
        <v>0</v>
      </c>
      <c r="AK305" s="122">
        <f t="shared" si="666"/>
        <v>0</v>
      </c>
      <c r="AL305" s="122">
        <f t="shared" si="666"/>
        <v>0</v>
      </c>
      <c r="AM305" s="122">
        <f t="shared" si="666"/>
        <v>0</v>
      </c>
      <c r="AN305" s="122">
        <f t="shared" si="666"/>
        <v>0</v>
      </c>
      <c r="AO305" s="122">
        <f t="shared" si="666"/>
        <v>0</v>
      </c>
      <c r="AP305" s="122">
        <f t="shared" si="666"/>
        <v>0</v>
      </c>
      <c r="AQ305" s="122">
        <f t="shared" si="666"/>
        <v>0</v>
      </c>
      <c r="AR305" s="122">
        <f t="shared" si="666"/>
        <v>0</v>
      </c>
      <c r="AS305" s="122">
        <f t="shared" si="666"/>
        <v>0</v>
      </c>
      <c r="AT305" s="122">
        <f t="shared" si="666"/>
        <v>0</v>
      </c>
    </row>
    <row r="306" spans="3:46" x14ac:dyDescent="0.75">
      <c r="C306" s="44" t="s">
        <v>71</v>
      </c>
      <c r="D306" s="122">
        <f t="shared" si="655"/>
        <v>48.339220028729279</v>
      </c>
      <c r="E306" s="122">
        <f t="shared" ref="E306:AT306" si="667">IF(E122="Exits",E$105*E261,0)</f>
        <v>0</v>
      </c>
      <c r="F306" s="122">
        <f t="shared" si="667"/>
        <v>0</v>
      </c>
      <c r="G306" s="122">
        <f t="shared" si="667"/>
        <v>0</v>
      </c>
      <c r="H306" s="122">
        <f t="shared" si="667"/>
        <v>0</v>
      </c>
      <c r="I306" s="122">
        <f t="shared" si="667"/>
        <v>0</v>
      </c>
      <c r="J306" s="122">
        <f t="shared" si="667"/>
        <v>0</v>
      </c>
      <c r="K306" s="122">
        <f t="shared" si="667"/>
        <v>0</v>
      </c>
      <c r="L306" s="122">
        <f t="shared" si="667"/>
        <v>0</v>
      </c>
      <c r="M306" s="122">
        <f t="shared" si="667"/>
        <v>0</v>
      </c>
      <c r="N306" s="122">
        <f t="shared" si="667"/>
        <v>0</v>
      </c>
      <c r="O306" s="122">
        <f t="shared" si="667"/>
        <v>0</v>
      </c>
      <c r="P306" s="122">
        <f t="shared" si="667"/>
        <v>0</v>
      </c>
      <c r="Q306" s="122">
        <f t="shared" si="667"/>
        <v>48.339220028729279</v>
      </c>
      <c r="R306" s="122">
        <f t="shared" si="667"/>
        <v>0</v>
      </c>
      <c r="S306" s="122">
        <f t="shared" si="667"/>
        <v>0</v>
      </c>
      <c r="T306" s="122">
        <f t="shared" si="667"/>
        <v>0</v>
      </c>
      <c r="U306" s="122">
        <f t="shared" si="667"/>
        <v>0</v>
      </c>
      <c r="V306" s="122">
        <f t="shared" si="667"/>
        <v>0</v>
      </c>
      <c r="W306" s="122">
        <f t="shared" si="667"/>
        <v>0</v>
      </c>
      <c r="X306" s="122">
        <f t="shared" si="667"/>
        <v>0</v>
      </c>
      <c r="Y306" s="122">
        <f t="shared" si="667"/>
        <v>0</v>
      </c>
      <c r="Z306" s="122">
        <f t="shared" si="667"/>
        <v>0</v>
      </c>
      <c r="AA306" s="122">
        <f t="shared" si="667"/>
        <v>0</v>
      </c>
      <c r="AB306" s="122">
        <f t="shared" si="667"/>
        <v>0</v>
      </c>
      <c r="AC306" s="122">
        <f t="shared" si="667"/>
        <v>0</v>
      </c>
      <c r="AD306" s="122">
        <f t="shared" si="667"/>
        <v>0</v>
      </c>
      <c r="AE306" s="122">
        <f t="shared" si="667"/>
        <v>0</v>
      </c>
      <c r="AF306" s="122">
        <f t="shared" si="667"/>
        <v>0</v>
      </c>
      <c r="AG306" s="122">
        <f t="shared" si="667"/>
        <v>0</v>
      </c>
      <c r="AH306" s="122">
        <f t="shared" si="667"/>
        <v>0</v>
      </c>
      <c r="AI306" s="122">
        <f t="shared" si="667"/>
        <v>0</v>
      </c>
      <c r="AJ306" s="122">
        <f t="shared" si="667"/>
        <v>0</v>
      </c>
      <c r="AK306" s="122">
        <f t="shared" si="667"/>
        <v>0</v>
      </c>
      <c r="AL306" s="122">
        <f t="shared" si="667"/>
        <v>0</v>
      </c>
      <c r="AM306" s="122">
        <f t="shared" si="667"/>
        <v>0</v>
      </c>
      <c r="AN306" s="122">
        <f t="shared" si="667"/>
        <v>0</v>
      </c>
      <c r="AO306" s="122">
        <f t="shared" si="667"/>
        <v>0</v>
      </c>
      <c r="AP306" s="122">
        <f t="shared" si="667"/>
        <v>0</v>
      </c>
      <c r="AQ306" s="122">
        <f t="shared" si="667"/>
        <v>0</v>
      </c>
      <c r="AR306" s="122">
        <f t="shared" si="667"/>
        <v>0</v>
      </c>
      <c r="AS306" s="122">
        <f t="shared" si="667"/>
        <v>0</v>
      </c>
      <c r="AT306" s="122">
        <f t="shared" si="667"/>
        <v>0</v>
      </c>
    </row>
    <row r="307" spans="3:46" x14ac:dyDescent="0.75">
      <c r="C307" s="44" t="s">
        <v>72</v>
      </c>
      <c r="D307" s="122">
        <f t="shared" si="655"/>
        <v>36.36382100047549</v>
      </c>
      <c r="E307" s="122">
        <f t="shared" ref="E307:AT307" si="668">IF(E123="Exits",E$105*E262,0)</f>
        <v>0</v>
      </c>
      <c r="F307" s="122">
        <f t="shared" si="668"/>
        <v>0</v>
      </c>
      <c r="G307" s="122">
        <f t="shared" si="668"/>
        <v>0</v>
      </c>
      <c r="H307" s="122">
        <f t="shared" si="668"/>
        <v>0</v>
      </c>
      <c r="I307" s="122">
        <f t="shared" si="668"/>
        <v>0</v>
      </c>
      <c r="J307" s="122">
        <f t="shared" si="668"/>
        <v>0</v>
      </c>
      <c r="K307" s="122">
        <f t="shared" si="668"/>
        <v>0</v>
      </c>
      <c r="L307" s="122">
        <f t="shared" si="668"/>
        <v>0</v>
      </c>
      <c r="M307" s="122">
        <f t="shared" si="668"/>
        <v>0</v>
      </c>
      <c r="N307" s="122">
        <f t="shared" si="668"/>
        <v>0</v>
      </c>
      <c r="O307" s="122">
        <f t="shared" si="668"/>
        <v>0</v>
      </c>
      <c r="P307" s="122">
        <f t="shared" si="668"/>
        <v>0</v>
      </c>
      <c r="Q307" s="122">
        <f t="shared" si="668"/>
        <v>0</v>
      </c>
      <c r="R307" s="122">
        <f t="shared" si="668"/>
        <v>36.36382100047549</v>
      </c>
      <c r="S307" s="122">
        <f t="shared" si="668"/>
        <v>0</v>
      </c>
      <c r="T307" s="122">
        <f t="shared" si="668"/>
        <v>0</v>
      </c>
      <c r="U307" s="122">
        <f t="shared" si="668"/>
        <v>0</v>
      </c>
      <c r="V307" s="122">
        <f t="shared" si="668"/>
        <v>0</v>
      </c>
      <c r="W307" s="122">
        <f t="shared" si="668"/>
        <v>0</v>
      </c>
      <c r="X307" s="122">
        <f t="shared" si="668"/>
        <v>0</v>
      </c>
      <c r="Y307" s="122">
        <f t="shared" si="668"/>
        <v>0</v>
      </c>
      <c r="Z307" s="122">
        <f t="shared" si="668"/>
        <v>0</v>
      </c>
      <c r="AA307" s="122">
        <f t="shared" si="668"/>
        <v>0</v>
      </c>
      <c r="AB307" s="122">
        <f t="shared" si="668"/>
        <v>0</v>
      </c>
      <c r="AC307" s="122">
        <f t="shared" si="668"/>
        <v>0</v>
      </c>
      <c r="AD307" s="122">
        <f t="shared" si="668"/>
        <v>0</v>
      </c>
      <c r="AE307" s="122">
        <f t="shared" si="668"/>
        <v>0</v>
      </c>
      <c r="AF307" s="122">
        <f t="shared" si="668"/>
        <v>0</v>
      </c>
      <c r="AG307" s="122">
        <f t="shared" si="668"/>
        <v>0</v>
      </c>
      <c r="AH307" s="122">
        <f t="shared" si="668"/>
        <v>0</v>
      </c>
      <c r="AI307" s="122">
        <f t="shared" si="668"/>
        <v>0</v>
      </c>
      <c r="AJ307" s="122">
        <f t="shared" si="668"/>
        <v>0</v>
      </c>
      <c r="AK307" s="122">
        <f t="shared" si="668"/>
        <v>0</v>
      </c>
      <c r="AL307" s="122">
        <f t="shared" si="668"/>
        <v>0</v>
      </c>
      <c r="AM307" s="122">
        <f t="shared" si="668"/>
        <v>0</v>
      </c>
      <c r="AN307" s="122">
        <f t="shared" si="668"/>
        <v>0</v>
      </c>
      <c r="AO307" s="122">
        <f t="shared" si="668"/>
        <v>0</v>
      </c>
      <c r="AP307" s="122">
        <f t="shared" si="668"/>
        <v>0</v>
      </c>
      <c r="AQ307" s="122">
        <f t="shared" si="668"/>
        <v>0</v>
      </c>
      <c r="AR307" s="122">
        <f t="shared" si="668"/>
        <v>0</v>
      </c>
      <c r="AS307" s="122">
        <f t="shared" si="668"/>
        <v>0</v>
      </c>
      <c r="AT307" s="122">
        <f t="shared" si="668"/>
        <v>0</v>
      </c>
    </row>
    <row r="308" spans="3:46" x14ac:dyDescent="0.75">
      <c r="C308" s="44" t="s">
        <v>102</v>
      </c>
      <c r="D308" s="122">
        <f t="shared" si="655"/>
        <v>157.97591867217275</v>
      </c>
      <c r="E308" s="122">
        <f t="shared" ref="E308:AT308" si="669">IF(E124="Exits",E$105*E263,0)</f>
        <v>0</v>
      </c>
      <c r="F308" s="122">
        <f t="shared" si="669"/>
        <v>0</v>
      </c>
      <c r="G308" s="122">
        <f t="shared" si="669"/>
        <v>0</v>
      </c>
      <c r="H308" s="122">
        <f t="shared" si="669"/>
        <v>0</v>
      </c>
      <c r="I308" s="122">
        <f t="shared" si="669"/>
        <v>0</v>
      </c>
      <c r="J308" s="122">
        <f t="shared" si="669"/>
        <v>0</v>
      </c>
      <c r="K308" s="122">
        <f t="shared" si="669"/>
        <v>0</v>
      </c>
      <c r="L308" s="122">
        <f t="shared" si="669"/>
        <v>0</v>
      </c>
      <c r="M308" s="122">
        <f t="shared" si="669"/>
        <v>0</v>
      </c>
      <c r="N308" s="122">
        <f t="shared" si="669"/>
        <v>0</v>
      </c>
      <c r="O308" s="122">
        <f t="shared" si="669"/>
        <v>0</v>
      </c>
      <c r="P308" s="122">
        <f t="shared" si="669"/>
        <v>0</v>
      </c>
      <c r="Q308" s="122">
        <f t="shared" si="669"/>
        <v>0</v>
      </c>
      <c r="R308" s="122">
        <f t="shared" si="669"/>
        <v>0</v>
      </c>
      <c r="S308" s="122">
        <f t="shared" si="669"/>
        <v>157.97591867217275</v>
      </c>
      <c r="T308" s="122">
        <f t="shared" si="669"/>
        <v>0</v>
      </c>
      <c r="U308" s="122">
        <f t="shared" si="669"/>
        <v>0</v>
      </c>
      <c r="V308" s="122">
        <f t="shared" si="669"/>
        <v>0</v>
      </c>
      <c r="W308" s="122">
        <f t="shared" si="669"/>
        <v>0</v>
      </c>
      <c r="X308" s="122">
        <f t="shared" si="669"/>
        <v>0</v>
      </c>
      <c r="Y308" s="122">
        <f t="shared" si="669"/>
        <v>0</v>
      </c>
      <c r="Z308" s="122">
        <f t="shared" si="669"/>
        <v>0</v>
      </c>
      <c r="AA308" s="122">
        <f t="shared" si="669"/>
        <v>0</v>
      </c>
      <c r="AB308" s="122">
        <f t="shared" si="669"/>
        <v>0</v>
      </c>
      <c r="AC308" s="122">
        <f t="shared" si="669"/>
        <v>0</v>
      </c>
      <c r="AD308" s="122">
        <f t="shared" si="669"/>
        <v>0</v>
      </c>
      <c r="AE308" s="122">
        <f t="shared" si="669"/>
        <v>0</v>
      </c>
      <c r="AF308" s="122">
        <f t="shared" si="669"/>
        <v>0</v>
      </c>
      <c r="AG308" s="122">
        <f t="shared" si="669"/>
        <v>0</v>
      </c>
      <c r="AH308" s="122">
        <f t="shared" si="669"/>
        <v>0</v>
      </c>
      <c r="AI308" s="122">
        <f t="shared" si="669"/>
        <v>0</v>
      </c>
      <c r="AJ308" s="122">
        <f t="shared" si="669"/>
        <v>0</v>
      </c>
      <c r="AK308" s="122">
        <f t="shared" si="669"/>
        <v>0</v>
      </c>
      <c r="AL308" s="122">
        <f t="shared" si="669"/>
        <v>0</v>
      </c>
      <c r="AM308" s="122">
        <f t="shared" si="669"/>
        <v>0</v>
      </c>
      <c r="AN308" s="122">
        <f t="shared" si="669"/>
        <v>0</v>
      </c>
      <c r="AO308" s="122">
        <f t="shared" si="669"/>
        <v>0</v>
      </c>
      <c r="AP308" s="122">
        <f t="shared" si="669"/>
        <v>0</v>
      </c>
      <c r="AQ308" s="122">
        <f t="shared" si="669"/>
        <v>0</v>
      </c>
      <c r="AR308" s="122">
        <f t="shared" si="669"/>
        <v>0</v>
      </c>
      <c r="AS308" s="122">
        <f t="shared" si="669"/>
        <v>0</v>
      </c>
      <c r="AT308" s="122">
        <f t="shared" si="669"/>
        <v>0</v>
      </c>
    </row>
    <row r="309" spans="3:46" x14ac:dyDescent="0.75">
      <c r="C309" s="44" t="s">
        <v>73</v>
      </c>
      <c r="D309" s="122">
        <f t="shared" si="655"/>
        <v>0</v>
      </c>
      <c r="E309" s="122">
        <f t="shared" ref="E309:AT309" si="670">IF(E125="Exits",E$105*E264,0)</f>
        <v>0</v>
      </c>
      <c r="F309" s="122">
        <f t="shared" si="670"/>
        <v>0</v>
      </c>
      <c r="G309" s="122">
        <f t="shared" si="670"/>
        <v>0</v>
      </c>
      <c r="H309" s="122">
        <f t="shared" si="670"/>
        <v>0</v>
      </c>
      <c r="I309" s="122">
        <f t="shared" si="670"/>
        <v>0</v>
      </c>
      <c r="J309" s="122">
        <f t="shared" si="670"/>
        <v>0</v>
      </c>
      <c r="K309" s="122">
        <f t="shared" si="670"/>
        <v>0</v>
      </c>
      <c r="L309" s="122">
        <f t="shared" si="670"/>
        <v>0</v>
      </c>
      <c r="M309" s="122">
        <f t="shared" si="670"/>
        <v>0</v>
      </c>
      <c r="N309" s="122">
        <f t="shared" si="670"/>
        <v>0</v>
      </c>
      <c r="O309" s="122">
        <f t="shared" si="670"/>
        <v>0</v>
      </c>
      <c r="P309" s="122">
        <f t="shared" si="670"/>
        <v>0</v>
      </c>
      <c r="Q309" s="122">
        <f t="shared" si="670"/>
        <v>0</v>
      </c>
      <c r="R309" s="122">
        <f t="shared" si="670"/>
        <v>0</v>
      </c>
      <c r="S309" s="122">
        <f t="shared" si="670"/>
        <v>0</v>
      </c>
      <c r="T309" s="122">
        <f t="shared" si="670"/>
        <v>0</v>
      </c>
      <c r="U309" s="122">
        <f t="shared" si="670"/>
        <v>0</v>
      </c>
      <c r="V309" s="122">
        <f t="shared" si="670"/>
        <v>0</v>
      </c>
      <c r="W309" s="122">
        <f t="shared" si="670"/>
        <v>0</v>
      </c>
      <c r="X309" s="122">
        <f t="shared" si="670"/>
        <v>0</v>
      </c>
      <c r="Y309" s="122">
        <f t="shared" si="670"/>
        <v>0</v>
      </c>
      <c r="Z309" s="122">
        <f t="shared" si="670"/>
        <v>0</v>
      </c>
      <c r="AA309" s="122">
        <f t="shared" si="670"/>
        <v>0</v>
      </c>
      <c r="AB309" s="122">
        <f t="shared" si="670"/>
        <v>0</v>
      </c>
      <c r="AC309" s="122">
        <f t="shared" si="670"/>
        <v>0</v>
      </c>
      <c r="AD309" s="122">
        <f t="shared" si="670"/>
        <v>0</v>
      </c>
      <c r="AE309" s="122">
        <f t="shared" si="670"/>
        <v>0</v>
      </c>
      <c r="AF309" s="122">
        <f t="shared" si="670"/>
        <v>0</v>
      </c>
      <c r="AG309" s="122">
        <f t="shared" si="670"/>
        <v>0</v>
      </c>
      <c r="AH309" s="122">
        <f t="shared" si="670"/>
        <v>0</v>
      </c>
      <c r="AI309" s="122">
        <f t="shared" si="670"/>
        <v>0</v>
      </c>
      <c r="AJ309" s="122">
        <f t="shared" si="670"/>
        <v>0</v>
      </c>
      <c r="AK309" s="122">
        <f t="shared" si="670"/>
        <v>0</v>
      </c>
      <c r="AL309" s="122">
        <f t="shared" si="670"/>
        <v>0</v>
      </c>
      <c r="AM309" s="122">
        <f t="shared" si="670"/>
        <v>0</v>
      </c>
      <c r="AN309" s="122">
        <f t="shared" si="670"/>
        <v>0</v>
      </c>
      <c r="AO309" s="122">
        <f t="shared" si="670"/>
        <v>0</v>
      </c>
      <c r="AP309" s="122">
        <f t="shared" si="670"/>
        <v>0</v>
      </c>
      <c r="AQ309" s="122">
        <f t="shared" si="670"/>
        <v>0</v>
      </c>
      <c r="AR309" s="122">
        <f t="shared" si="670"/>
        <v>0</v>
      </c>
      <c r="AS309" s="122">
        <f t="shared" si="670"/>
        <v>0</v>
      </c>
      <c r="AT309" s="122">
        <f t="shared" si="670"/>
        <v>0</v>
      </c>
    </row>
    <row r="310" spans="3:46" x14ac:dyDescent="0.75">
      <c r="C310" s="44" t="s">
        <v>74</v>
      </c>
      <c r="D310" s="122">
        <f t="shared" si="655"/>
        <v>9.9252756634130268</v>
      </c>
      <c r="E310" s="122">
        <f t="shared" ref="E310:AT310" si="671">IF(E126="Exits",E$105*E265,0)</f>
        <v>0</v>
      </c>
      <c r="F310" s="122">
        <f t="shared" si="671"/>
        <v>0</v>
      </c>
      <c r="G310" s="122">
        <f t="shared" si="671"/>
        <v>0</v>
      </c>
      <c r="H310" s="122">
        <f t="shared" si="671"/>
        <v>0</v>
      </c>
      <c r="I310" s="122">
        <f t="shared" si="671"/>
        <v>0</v>
      </c>
      <c r="J310" s="122">
        <f t="shared" si="671"/>
        <v>0</v>
      </c>
      <c r="K310" s="122">
        <f t="shared" si="671"/>
        <v>0</v>
      </c>
      <c r="L310" s="122">
        <f t="shared" si="671"/>
        <v>0</v>
      </c>
      <c r="M310" s="122">
        <f t="shared" si="671"/>
        <v>0</v>
      </c>
      <c r="N310" s="122">
        <f t="shared" si="671"/>
        <v>0</v>
      </c>
      <c r="O310" s="122">
        <f t="shared" si="671"/>
        <v>0</v>
      </c>
      <c r="P310" s="122">
        <f t="shared" si="671"/>
        <v>0</v>
      </c>
      <c r="Q310" s="122">
        <f t="shared" si="671"/>
        <v>0</v>
      </c>
      <c r="R310" s="122">
        <f t="shared" si="671"/>
        <v>0</v>
      </c>
      <c r="S310" s="122">
        <f t="shared" si="671"/>
        <v>0</v>
      </c>
      <c r="T310" s="122">
        <f t="shared" si="671"/>
        <v>0</v>
      </c>
      <c r="U310" s="122">
        <f t="shared" si="671"/>
        <v>9.9252756634130268</v>
      </c>
      <c r="V310" s="122">
        <f t="shared" si="671"/>
        <v>0</v>
      </c>
      <c r="W310" s="122">
        <f t="shared" si="671"/>
        <v>0</v>
      </c>
      <c r="X310" s="122">
        <f t="shared" si="671"/>
        <v>0</v>
      </c>
      <c r="Y310" s="122">
        <f t="shared" si="671"/>
        <v>0</v>
      </c>
      <c r="Z310" s="122">
        <f t="shared" si="671"/>
        <v>0</v>
      </c>
      <c r="AA310" s="122">
        <f t="shared" si="671"/>
        <v>0</v>
      </c>
      <c r="AB310" s="122">
        <f t="shared" si="671"/>
        <v>0</v>
      </c>
      <c r="AC310" s="122">
        <f t="shared" si="671"/>
        <v>0</v>
      </c>
      <c r="AD310" s="122">
        <f t="shared" si="671"/>
        <v>0</v>
      </c>
      <c r="AE310" s="122">
        <f t="shared" si="671"/>
        <v>0</v>
      </c>
      <c r="AF310" s="122">
        <f t="shared" si="671"/>
        <v>0</v>
      </c>
      <c r="AG310" s="122">
        <f t="shared" si="671"/>
        <v>0</v>
      </c>
      <c r="AH310" s="122">
        <f t="shared" si="671"/>
        <v>0</v>
      </c>
      <c r="AI310" s="122">
        <f t="shared" si="671"/>
        <v>0</v>
      </c>
      <c r="AJ310" s="122">
        <f t="shared" si="671"/>
        <v>0</v>
      </c>
      <c r="AK310" s="122">
        <f t="shared" si="671"/>
        <v>0</v>
      </c>
      <c r="AL310" s="122">
        <f t="shared" si="671"/>
        <v>0</v>
      </c>
      <c r="AM310" s="122">
        <f t="shared" si="671"/>
        <v>0</v>
      </c>
      <c r="AN310" s="122">
        <f t="shared" si="671"/>
        <v>0</v>
      </c>
      <c r="AO310" s="122">
        <f t="shared" si="671"/>
        <v>0</v>
      </c>
      <c r="AP310" s="122">
        <f t="shared" si="671"/>
        <v>0</v>
      </c>
      <c r="AQ310" s="122">
        <f t="shared" si="671"/>
        <v>0</v>
      </c>
      <c r="AR310" s="122">
        <f t="shared" si="671"/>
        <v>0</v>
      </c>
      <c r="AS310" s="122">
        <f t="shared" si="671"/>
        <v>0</v>
      </c>
      <c r="AT310" s="122">
        <f t="shared" si="671"/>
        <v>0</v>
      </c>
    </row>
    <row r="311" spans="3:46" x14ac:dyDescent="0.75">
      <c r="C311" s="44" t="s">
        <v>161</v>
      </c>
      <c r="D311" s="122">
        <f t="shared" si="655"/>
        <v>40.777973448495807</v>
      </c>
      <c r="E311" s="122">
        <f t="shared" ref="E311:AT311" si="672">IF(E127="Exits",E$105*E266,0)</f>
        <v>0</v>
      </c>
      <c r="F311" s="122">
        <f t="shared" si="672"/>
        <v>0</v>
      </c>
      <c r="G311" s="122">
        <f t="shared" si="672"/>
        <v>0</v>
      </c>
      <c r="H311" s="122">
        <f t="shared" si="672"/>
        <v>0</v>
      </c>
      <c r="I311" s="122">
        <f t="shared" si="672"/>
        <v>0</v>
      </c>
      <c r="J311" s="122">
        <f t="shared" si="672"/>
        <v>0</v>
      </c>
      <c r="K311" s="122">
        <f t="shared" si="672"/>
        <v>0</v>
      </c>
      <c r="L311" s="122">
        <f t="shared" si="672"/>
        <v>0</v>
      </c>
      <c r="M311" s="122">
        <f t="shared" si="672"/>
        <v>0</v>
      </c>
      <c r="N311" s="122">
        <f t="shared" si="672"/>
        <v>0</v>
      </c>
      <c r="O311" s="122">
        <f t="shared" si="672"/>
        <v>0</v>
      </c>
      <c r="P311" s="122">
        <f t="shared" si="672"/>
        <v>0</v>
      </c>
      <c r="Q311" s="122">
        <f t="shared" si="672"/>
        <v>0</v>
      </c>
      <c r="R311" s="122">
        <f t="shared" si="672"/>
        <v>0</v>
      </c>
      <c r="S311" s="122">
        <f t="shared" si="672"/>
        <v>0</v>
      </c>
      <c r="T311" s="122">
        <f t="shared" si="672"/>
        <v>0</v>
      </c>
      <c r="U311" s="122">
        <f t="shared" si="672"/>
        <v>0</v>
      </c>
      <c r="V311" s="122">
        <f t="shared" si="672"/>
        <v>40.777973448495807</v>
      </c>
      <c r="W311" s="122">
        <f t="shared" si="672"/>
        <v>0</v>
      </c>
      <c r="X311" s="122">
        <f t="shared" si="672"/>
        <v>0</v>
      </c>
      <c r="Y311" s="122">
        <f t="shared" si="672"/>
        <v>0</v>
      </c>
      <c r="Z311" s="122">
        <f t="shared" si="672"/>
        <v>0</v>
      </c>
      <c r="AA311" s="122">
        <f t="shared" si="672"/>
        <v>0</v>
      </c>
      <c r="AB311" s="122">
        <f t="shared" si="672"/>
        <v>0</v>
      </c>
      <c r="AC311" s="122">
        <f t="shared" si="672"/>
        <v>0</v>
      </c>
      <c r="AD311" s="122">
        <f t="shared" si="672"/>
        <v>0</v>
      </c>
      <c r="AE311" s="122">
        <f t="shared" si="672"/>
        <v>0</v>
      </c>
      <c r="AF311" s="122">
        <f t="shared" si="672"/>
        <v>0</v>
      </c>
      <c r="AG311" s="122">
        <f t="shared" si="672"/>
        <v>0</v>
      </c>
      <c r="AH311" s="122">
        <f t="shared" si="672"/>
        <v>0</v>
      </c>
      <c r="AI311" s="122">
        <f t="shared" si="672"/>
        <v>0</v>
      </c>
      <c r="AJ311" s="122">
        <f t="shared" si="672"/>
        <v>0</v>
      </c>
      <c r="AK311" s="122">
        <f t="shared" si="672"/>
        <v>0</v>
      </c>
      <c r="AL311" s="122">
        <f t="shared" si="672"/>
        <v>0</v>
      </c>
      <c r="AM311" s="122">
        <f t="shared" si="672"/>
        <v>0</v>
      </c>
      <c r="AN311" s="122">
        <f t="shared" si="672"/>
        <v>0</v>
      </c>
      <c r="AO311" s="122">
        <f t="shared" si="672"/>
        <v>0</v>
      </c>
      <c r="AP311" s="122">
        <f t="shared" si="672"/>
        <v>0</v>
      </c>
      <c r="AQ311" s="122">
        <f t="shared" si="672"/>
        <v>0</v>
      </c>
      <c r="AR311" s="122">
        <f t="shared" si="672"/>
        <v>0</v>
      </c>
      <c r="AS311" s="122">
        <f t="shared" si="672"/>
        <v>0</v>
      </c>
      <c r="AT311" s="122">
        <f t="shared" si="672"/>
        <v>0</v>
      </c>
    </row>
    <row r="312" spans="3:46" x14ac:dyDescent="0.75">
      <c r="C312" s="44" t="s">
        <v>75</v>
      </c>
      <c r="D312" s="122">
        <f t="shared" si="655"/>
        <v>48.931198530370494</v>
      </c>
      <c r="E312" s="122">
        <f t="shared" ref="E312:AT312" si="673">IF(E128="Exits",E$105*E267,0)</f>
        <v>0</v>
      </c>
      <c r="F312" s="122">
        <f t="shared" si="673"/>
        <v>0</v>
      </c>
      <c r="G312" s="122">
        <f t="shared" si="673"/>
        <v>0</v>
      </c>
      <c r="H312" s="122">
        <f t="shared" si="673"/>
        <v>0</v>
      </c>
      <c r="I312" s="122">
        <f t="shared" si="673"/>
        <v>0</v>
      </c>
      <c r="J312" s="122">
        <f t="shared" si="673"/>
        <v>0</v>
      </c>
      <c r="K312" s="122">
        <f t="shared" si="673"/>
        <v>0</v>
      </c>
      <c r="L312" s="122">
        <f t="shared" si="673"/>
        <v>0</v>
      </c>
      <c r="M312" s="122">
        <f t="shared" si="673"/>
        <v>0</v>
      </c>
      <c r="N312" s="122">
        <f t="shared" si="673"/>
        <v>0</v>
      </c>
      <c r="O312" s="122">
        <f t="shared" si="673"/>
        <v>0</v>
      </c>
      <c r="P312" s="122">
        <f t="shared" si="673"/>
        <v>0</v>
      </c>
      <c r="Q312" s="122">
        <f t="shared" si="673"/>
        <v>0</v>
      </c>
      <c r="R312" s="122">
        <f t="shared" si="673"/>
        <v>0</v>
      </c>
      <c r="S312" s="122">
        <f t="shared" si="673"/>
        <v>0</v>
      </c>
      <c r="T312" s="122">
        <f t="shared" si="673"/>
        <v>0</v>
      </c>
      <c r="U312" s="122">
        <f t="shared" si="673"/>
        <v>0</v>
      </c>
      <c r="V312" s="122">
        <f t="shared" si="673"/>
        <v>0</v>
      </c>
      <c r="W312" s="122">
        <f t="shared" si="673"/>
        <v>48.931198530370494</v>
      </c>
      <c r="X312" s="122">
        <f t="shared" si="673"/>
        <v>0</v>
      </c>
      <c r="Y312" s="122">
        <f t="shared" si="673"/>
        <v>0</v>
      </c>
      <c r="Z312" s="122">
        <f t="shared" si="673"/>
        <v>0</v>
      </c>
      <c r="AA312" s="122">
        <f t="shared" si="673"/>
        <v>0</v>
      </c>
      <c r="AB312" s="122">
        <f t="shared" si="673"/>
        <v>0</v>
      </c>
      <c r="AC312" s="122">
        <f t="shared" si="673"/>
        <v>0</v>
      </c>
      <c r="AD312" s="122">
        <f t="shared" si="673"/>
        <v>0</v>
      </c>
      <c r="AE312" s="122">
        <f t="shared" si="673"/>
        <v>0</v>
      </c>
      <c r="AF312" s="122">
        <f t="shared" si="673"/>
        <v>0</v>
      </c>
      <c r="AG312" s="122">
        <f t="shared" si="673"/>
        <v>0</v>
      </c>
      <c r="AH312" s="122">
        <f t="shared" si="673"/>
        <v>0</v>
      </c>
      <c r="AI312" s="122">
        <f t="shared" si="673"/>
        <v>0</v>
      </c>
      <c r="AJ312" s="122">
        <f t="shared" si="673"/>
        <v>0</v>
      </c>
      <c r="AK312" s="122">
        <f t="shared" si="673"/>
        <v>0</v>
      </c>
      <c r="AL312" s="122">
        <f t="shared" si="673"/>
        <v>0</v>
      </c>
      <c r="AM312" s="122">
        <f t="shared" si="673"/>
        <v>0</v>
      </c>
      <c r="AN312" s="122">
        <f t="shared" si="673"/>
        <v>0</v>
      </c>
      <c r="AO312" s="122">
        <f t="shared" si="673"/>
        <v>0</v>
      </c>
      <c r="AP312" s="122">
        <f t="shared" si="673"/>
        <v>0</v>
      </c>
      <c r="AQ312" s="122">
        <f t="shared" si="673"/>
        <v>0</v>
      </c>
      <c r="AR312" s="122">
        <f t="shared" si="673"/>
        <v>0</v>
      </c>
      <c r="AS312" s="122">
        <f t="shared" si="673"/>
        <v>0</v>
      </c>
      <c r="AT312" s="122">
        <f t="shared" si="673"/>
        <v>0</v>
      </c>
    </row>
    <row r="313" spans="3:46" x14ac:dyDescent="0.75">
      <c r="C313" s="44" t="s">
        <v>76</v>
      </c>
      <c r="D313" s="122">
        <f t="shared" si="655"/>
        <v>136.37177286434016</v>
      </c>
      <c r="E313" s="122">
        <f t="shared" ref="E313:AT313" si="674">IF(E129="Exits",E$105*E268,0)</f>
        <v>0</v>
      </c>
      <c r="F313" s="122">
        <f t="shared" si="674"/>
        <v>0</v>
      </c>
      <c r="G313" s="122">
        <f t="shared" si="674"/>
        <v>0</v>
      </c>
      <c r="H313" s="122">
        <f t="shared" si="674"/>
        <v>0</v>
      </c>
      <c r="I313" s="122">
        <f t="shared" si="674"/>
        <v>0</v>
      </c>
      <c r="J313" s="122">
        <f t="shared" si="674"/>
        <v>0</v>
      </c>
      <c r="K313" s="122">
        <f t="shared" si="674"/>
        <v>0</v>
      </c>
      <c r="L313" s="122">
        <f t="shared" si="674"/>
        <v>0</v>
      </c>
      <c r="M313" s="122">
        <f t="shared" si="674"/>
        <v>0</v>
      </c>
      <c r="N313" s="122">
        <f t="shared" si="674"/>
        <v>0</v>
      </c>
      <c r="O313" s="122">
        <f t="shared" si="674"/>
        <v>0</v>
      </c>
      <c r="P313" s="122">
        <f t="shared" si="674"/>
        <v>0</v>
      </c>
      <c r="Q313" s="122">
        <f t="shared" si="674"/>
        <v>0</v>
      </c>
      <c r="R313" s="122">
        <f t="shared" si="674"/>
        <v>0</v>
      </c>
      <c r="S313" s="122">
        <f t="shared" si="674"/>
        <v>0</v>
      </c>
      <c r="T313" s="122">
        <f t="shared" si="674"/>
        <v>0</v>
      </c>
      <c r="U313" s="122">
        <f t="shared" si="674"/>
        <v>0</v>
      </c>
      <c r="V313" s="122">
        <f t="shared" si="674"/>
        <v>0</v>
      </c>
      <c r="W313" s="122">
        <f t="shared" si="674"/>
        <v>0</v>
      </c>
      <c r="X313" s="122">
        <f t="shared" si="674"/>
        <v>136.37177286434016</v>
      </c>
      <c r="Y313" s="122">
        <f t="shared" si="674"/>
        <v>0</v>
      </c>
      <c r="Z313" s="122">
        <f t="shared" si="674"/>
        <v>0</v>
      </c>
      <c r="AA313" s="122">
        <f t="shared" si="674"/>
        <v>0</v>
      </c>
      <c r="AB313" s="122">
        <f t="shared" si="674"/>
        <v>0</v>
      </c>
      <c r="AC313" s="122">
        <f t="shared" si="674"/>
        <v>0</v>
      </c>
      <c r="AD313" s="122">
        <f t="shared" si="674"/>
        <v>0</v>
      </c>
      <c r="AE313" s="122">
        <f t="shared" si="674"/>
        <v>0</v>
      </c>
      <c r="AF313" s="122">
        <f t="shared" si="674"/>
        <v>0</v>
      </c>
      <c r="AG313" s="122">
        <f t="shared" si="674"/>
        <v>0</v>
      </c>
      <c r="AH313" s="122">
        <f t="shared" si="674"/>
        <v>0</v>
      </c>
      <c r="AI313" s="122">
        <f t="shared" si="674"/>
        <v>0</v>
      </c>
      <c r="AJ313" s="122">
        <f t="shared" si="674"/>
        <v>0</v>
      </c>
      <c r="AK313" s="122">
        <f t="shared" si="674"/>
        <v>0</v>
      </c>
      <c r="AL313" s="122">
        <f t="shared" si="674"/>
        <v>0</v>
      </c>
      <c r="AM313" s="122">
        <f t="shared" si="674"/>
        <v>0</v>
      </c>
      <c r="AN313" s="122">
        <f t="shared" si="674"/>
        <v>0</v>
      </c>
      <c r="AO313" s="122">
        <f t="shared" si="674"/>
        <v>0</v>
      </c>
      <c r="AP313" s="122">
        <f t="shared" si="674"/>
        <v>0</v>
      </c>
      <c r="AQ313" s="122">
        <f t="shared" si="674"/>
        <v>0</v>
      </c>
      <c r="AR313" s="122">
        <f t="shared" si="674"/>
        <v>0</v>
      </c>
      <c r="AS313" s="122">
        <f t="shared" si="674"/>
        <v>0</v>
      </c>
      <c r="AT313" s="122">
        <f t="shared" si="674"/>
        <v>0</v>
      </c>
    </row>
    <row r="314" spans="3:46" x14ac:dyDescent="0.75">
      <c r="C314" s="44" t="s">
        <v>103</v>
      </c>
      <c r="D314" s="122">
        <f t="shared" si="655"/>
        <v>11.931394507583748</v>
      </c>
      <c r="E314" s="122">
        <f t="shared" ref="E314:AT314" si="675">IF(E130="Exits",E$105*E269,0)</f>
        <v>0</v>
      </c>
      <c r="F314" s="122">
        <f t="shared" si="675"/>
        <v>0</v>
      </c>
      <c r="G314" s="122">
        <f t="shared" si="675"/>
        <v>0</v>
      </c>
      <c r="H314" s="122">
        <f t="shared" si="675"/>
        <v>0</v>
      </c>
      <c r="I314" s="122">
        <f t="shared" si="675"/>
        <v>0</v>
      </c>
      <c r="J314" s="122">
        <f t="shared" si="675"/>
        <v>0</v>
      </c>
      <c r="K314" s="122">
        <f t="shared" si="675"/>
        <v>0</v>
      </c>
      <c r="L314" s="122">
        <f t="shared" si="675"/>
        <v>0</v>
      </c>
      <c r="M314" s="122">
        <f t="shared" si="675"/>
        <v>0</v>
      </c>
      <c r="N314" s="122">
        <f t="shared" si="675"/>
        <v>0</v>
      </c>
      <c r="O314" s="122">
        <f t="shared" si="675"/>
        <v>0</v>
      </c>
      <c r="P314" s="122">
        <f t="shared" si="675"/>
        <v>0</v>
      </c>
      <c r="Q314" s="122">
        <f t="shared" si="675"/>
        <v>0</v>
      </c>
      <c r="R314" s="122">
        <f t="shared" si="675"/>
        <v>0</v>
      </c>
      <c r="S314" s="122">
        <f t="shared" si="675"/>
        <v>0</v>
      </c>
      <c r="T314" s="122">
        <f t="shared" si="675"/>
        <v>0</v>
      </c>
      <c r="U314" s="122">
        <f t="shared" si="675"/>
        <v>0</v>
      </c>
      <c r="V314" s="122">
        <f t="shared" si="675"/>
        <v>0</v>
      </c>
      <c r="W314" s="122">
        <f t="shared" si="675"/>
        <v>0</v>
      </c>
      <c r="X314" s="122">
        <f t="shared" si="675"/>
        <v>0</v>
      </c>
      <c r="Y314" s="122">
        <f t="shared" si="675"/>
        <v>11.931394507583748</v>
      </c>
      <c r="Z314" s="122">
        <f t="shared" si="675"/>
        <v>0</v>
      </c>
      <c r="AA314" s="122">
        <f t="shared" si="675"/>
        <v>0</v>
      </c>
      <c r="AB314" s="122">
        <f t="shared" si="675"/>
        <v>0</v>
      </c>
      <c r="AC314" s="122">
        <f t="shared" si="675"/>
        <v>0</v>
      </c>
      <c r="AD314" s="122">
        <f t="shared" si="675"/>
        <v>0</v>
      </c>
      <c r="AE314" s="122">
        <f t="shared" si="675"/>
        <v>0</v>
      </c>
      <c r="AF314" s="122">
        <f t="shared" si="675"/>
        <v>0</v>
      </c>
      <c r="AG314" s="122">
        <f t="shared" si="675"/>
        <v>0</v>
      </c>
      <c r="AH314" s="122">
        <f t="shared" si="675"/>
        <v>0</v>
      </c>
      <c r="AI314" s="122">
        <f t="shared" si="675"/>
        <v>0</v>
      </c>
      <c r="AJ314" s="122">
        <f t="shared" si="675"/>
        <v>0</v>
      </c>
      <c r="AK314" s="122">
        <f t="shared" si="675"/>
        <v>0</v>
      </c>
      <c r="AL314" s="122">
        <f t="shared" si="675"/>
        <v>0</v>
      </c>
      <c r="AM314" s="122">
        <f t="shared" si="675"/>
        <v>0</v>
      </c>
      <c r="AN314" s="122">
        <f t="shared" si="675"/>
        <v>0</v>
      </c>
      <c r="AO314" s="122">
        <f t="shared" si="675"/>
        <v>0</v>
      </c>
      <c r="AP314" s="122">
        <f t="shared" si="675"/>
        <v>0</v>
      </c>
      <c r="AQ314" s="122">
        <f t="shared" si="675"/>
        <v>0</v>
      </c>
      <c r="AR314" s="122">
        <f t="shared" si="675"/>
        <v>0</v>
      </c>
      <c r="AS314" s="122">
        <f t="shared" si="675"/>
        <v>0</v>
      </c>
      <c r="AT314" s="122">
        <f t="shared" si="675"/>
        <v>0</v>
      </c>
    </row>
    <row r="315" spans="3:46" x14ac:dyDescent="0.75">
      <c r="C315" s="44" t="s">
        <v>77</v>
      </c>
      <c r="D315" s="122">
        <f t="shared" si="655"/>
        <v>5.2084770430307632</v>
      </c>
      <c r="E315" s="122">
        <f t="shared" ref="E315:AT315" si="676">IF(E131="Exits",E$105*E270,0)</f>
        <v>0</v>
      </c>
      <c r="F315" s="122">
        <f t="shared" si="676"/>
        <v>0</v>
      </c>
      <c r="G315" s="122">
        <f t="shared" si="676"/>
        <v>0</v>
      </c>
      <c r="H315" s="122">
        <f t="shared" si="676"/>
        <v>0</v>
      </c>
      <c r="I315" s="122">
        <f t="shared" si="676"/>
        <v>0</v>
      </c>
      <c r="J315" s="122">
        <f t="shared" si="676"/>
        <v>0</v>
      </c>
      <c r="K315" s="122">
        <f t="shared" si="676"/>
        <v>0</v>
      </c>
      <c r="L315" s="122">
        <f t="shared" si="676"/>
        <v>0</v>
      </c>
      <c r="M315" s="122">
        <f t="shared" si="676"/>
        <v>0</v>
      </c>
      <c r="N315" s="122">
        <f t="shared" si="676"/>
        <v>0</v>
      </c>
      <c r="O315" s="122">
        <f t="shared" si="676"/>
        <v>0</v>
      </c>
      <c r="P315" s="122">
        <f t="shared" si="676"/>
        <v>0</v>
      </c>
      <c r="Q315" s="122">
        <f t="shared" si="676"/>
        <v>0</v>
      </c>
      <c r="R315" s="122">
        <f t="shared" si="676"/>
        <v>0</v>
      </c>
      <c r="S315" s="122">
        <f t="shared" si="676"/>
        <v>0</v>
      </c>
      <c r="T315" s="122">
        <f t="shared" si="676"/>
        <v>0</v>
      </c>
      <c r="U315" s="122">
        <f t="shared" si="676"/>
        <v>0</v>
      </c>
      <c r="V315" s="122">
        <f t="shared" si="676"/>
        <v>0</v>
      </c>
      <c r="W315" s="122">
        <f t="shared" si="676"/>
        <v>0</v>
      </c>
      <c r="X315" s="122">
        <f t="shared" si="676"/>
        <v>0</v>
      </c>
      <c r="Y315" s="122">
        <f t="shared" si="676"/>
        <v>0</v>
      </c>
      <c r="Z315" s="122">
        <f t="shared" si="676"/>
        <v>5.2084770430307632</v>
      </c>
      <c r="AA315" s="122">
        <f t="shared" si="676"/>
        <v>0</v>
      </c>
      <c r="AB315" s="122">
        <f t="shared" si="676"/>
        <v>0</v>
      </c>
      <c r="AC315" s="122">
        <f t="shared" si="676"/>
        <v>0</v>
      </c>
      <c r="AD315" s="122">
        <f t="shared" si="676"/>
        <v>0</v>
      </c>
      <c r="AE315" s="122">
        <f t="shared" si="676"/>
        <v>0</v>
      </c>
      <c r="AF315" s="122">
        <f t="shared" si="676"/>
        <v>0</v>
      </c>
      <c r="AG315" s="122">
        <f t="shared" si="676"/>
        <v>0</v>
      </c>
      <c r="AH315" s="122">
        <f t="shared" si="676"/>
        <v>0</v>
      </c>
      <c r="AI315" s="122">
        <f t="shared" si="676"/>
        <v>0</v>
      </c>
      <c r="AJ315" s="122">
        <f t="shared" si="676"/>
        <v>0</v>
      </c>
      <c r="AK315" s="122">
        <f t="shared" si="676"/>
        <v>0</v>
      </c>
      <c r="AL315" s="122">
        <f t="shared" si="676"/>
        <v>0</v>
      </c>
      <c r="AM315" s="122">
        <f t="shared" si="676"/>
        <v>0</v>
      </c>
      <c r="AN315" s="122">
        <f t="shared" si="676"/>
        <v>0</v>
      </c>
      <c r="AO315" s="122">
        <f t="shared" si="676"/>
        <v>0</v>
      </c>
      <c r="AP315" s="122">
        <f t="shared" si="676"/>
        <v>0</v>
      </c>
      <c r="AQ315" s="122">
        <f t="shared" si="676"/>
        <v>0</v>
      </c>
      <c r="AR315" s="122">
        <f t="shared" si="676"/>
        <v>0</v>
      </c>
      <c r="AS315" s="122">
        <f t="shared" si="676"/>
        <v>0</v>
      </c>
      <c r="AT315" s="122">
        <f t="shared" si="676"/>
        <v>0</v>
      </c>
    </row>
    <row r="316" spans="3:46" x14ac:dyDescent="0.75">
      <c r="C316" s="44" t="s">
        <v>78</v>
      </c>
      <c r="D316" s="122">
        <f t="shared" si="655"/>
        <v>0</v>
      </c>
      <c r="E316" s="122">
        <f t="shared" ref="E316:AT316" si="677">IF(E132="Exits",E$105*E271,0)</f>
        <v>0</v>
      </c>
      <c r="F316" s="122">
        <f t="shared" si="677"/>
        <v>0</v>
      </c>
      <c r="G316" s="122">
        <f t="shared" si="677"/>
        <v>0</v>
      </c>
      <c r="H316" s="122">
        <f t="shared" si="677"/>
        <v>0</v>
      </c>
      <c r="I316" s="122">
        <f t="shared" si="677"/>
        <v>0</v>
      </c>
      <c r="J316" s="122">
        <f t="shared" si="677"/>
        <v>0</v>
      </c>
      <c r="K316" s="122">
        <f t="shared" si="677"/>
        <v>0</v>
      </c>
      <c r="L316" s="122">
        <f t="shared" si="677"/>
        <v>0</v>
      </c>
      <c r="M316" s="122">
        <f t="shared" si="677"/>
        <v>0</v>
      </c>
      <c r="N316" s="122">
        <f t="shared" si="677"/>
        <v>0</v>
      </c>
      <c r="O316" s="122">
        <f t="shared" si="677"/>
        <v>0</v>
      </c>
      <c r="P316" s="122">
        <f t="shared" si="677"/>
        <v>0</v>
      </c>
      <c r="Q316" s="122">
        <f t="shared" si="677"/>
        <v>0</v>
      </c>
      <c r="R316" s="122">
        <f t="shared" si="677"/>
        <v>0</v>
      </c>
      <c r="S316" s="122">
        <f t="shared" si="677"/>
        <v>0</v>
      </c>
      <c r="T316" s="122">
        <f t="shared" si="677"/>
        <v>0</v>
      </c>
      <c r="U316" s="122">
        <f t="shared" si="677"/>
        <v>0</v>
      </c>
      <c r="V316" s="122">
        <f t="shared" si="677"/>
        <v>0</v>
      </c>
      <c r="W316" s="122">
        <f t="shared" si="677"/>
        <v>0</v>
      </c>
      <c r="X316" s="122">
        <f t="shared" si="677"/>
        <v>0</v>
      </c>
      <c r="Y316" s="122">
        <f t="shared" si="677"/>
        <v>0</v>
      </c>
      <c r="Z316" s="122">
        <f t="shared" si="677"/>
        <v>0</v>
      </c>
      <c r="AA316" s="122">
        <f t="shared" si="677"/>
        <v>0</v>
      </c>
      <c r="AB316" s="122">
        <f t="shared" si="677"/>
        <v>0</v>
      </c>
      <c r="AC316" s="122">
        <f t="shared" si="677"/>
        <v>0</v>
      </c>
      <c r="AD316" s="122">
        <f t="shared" si="677"/>
        <v>0</v>
      </c>
      <c r="AE316" s="122">
        <f t="shared" si="677"/>
        <v>0</v>
      </c>
      <c r="AF316" s="122">
        <f t="shared" si="677"/>
        <v>0</v>
      </c>
      <c r="AG316" s="122">
        <f t="shared" si="677"/>
        <v>0</v>
      </c>
      <c r="AH316" s="122">
        <f t="shared" si="677"/>
        <v>0</v>
      </c>
      <c r="AI316" s="122">
        <f t="shared" si="677"/>
        <v>0</v>
      </c>
      <c r="AJ316" s="122">
        <f t="shared" si="677"/>
        <v>0</v>
      </c>
      <c r="AK316" s="122">
        <f t="shared" si="677"/>
        <v>0</v>
      </c>
      <c r="AL316" s="122">
        <f t="shared" si="677"/>
        <v>0</v>
      </c>
      <c r="AM316" s="122">
        <f t="shared" si="677"/>
        <v>0</v>
      </c>
      <c r="AN316" s="122">
        <f t="shared" si="677"/>
        <v>0</v>
      </c>
      <c r="AO316" s="122">
        <f t="shared" si="677"/>
        <v>0</v>
      </c>
      <c r="AP316" s="122">
        <f t="shared" si="677"/>
        <v>0</v>
      </c>
      <c r="AQ316" s="122">
        <f t="shared" si="677"/>
        <v>0</v>
      </c>
      <c r="AR316" s="122">
        <f t="shared" si="677"/>
        <v>0</v>
      </c>
      <c r="AS316" s="122">
        <f t="shared" si="677"/>
        <v>0</v>
      </c>
      <c r="AT316" s="122">
        <f t="shared" si="677"/>
        <v>0</v>
      </c>
    </row>
    <row r="317" spans="3:46" x14ac:dyDescent="0.75">
      <c r="C317" s="44" t="s">
        <v>162</v>
      </c>
      <c r="D317" s="122">
        <f t="shared" si="655"/>
        <v>25.149921244766261</v>
      </c>
      <c r="E317" s="122">
        <f t="shared" ref="E317:AT317" si="678">IF(E133="Exits",E$105*E272,0)</f>
        <v>0</v>
      </c>
      <c r="F317" s="122">
        <f t="shared" si="678"/>
        <v>0</v>
      </c>
      <c r="G317" s="122">
        <f t="shared" si="678"/>
        <v>0</v>
      </c>
      <c r="H317" s="122">
        <f t="shared" si="678"/>
        <v>0</v>
      </c>
      <c r="I317" s="122">
        <f t="shared" si="678"/>
        <v>0</v>
      </c>
      <c r="J317" s="122">
        <f t="shared" si="678"/>
        <v>0</v>
      </c>
      <c r="K317" s="122">
        <f t="shared" si="678"/>
        <v>0</v>
      </c>
      <c r="L317" s="122">
        <f t="shared" si="678"/>
        <v>0</v>
      </c>
      <c r="M317" s="122">
        <f t="shared" si="678"/>
        <v>0</v>
      </c>
      <c r="N317" s="122">
        <f t="shared" si="678"/>
        <v>0</v>
      </c>
      <c r="O317" s="122">
        <f t="shared" si="678"/>
        <v>0</v>
      </c>
      <c r="P317" s="122">
        <f t="shared" si="678"/>
        <v>0</v>
      </c>
      <c r="Q317" s="122">
        <f t="shared" si="678"/>
        <v>0</v>
      </c>
      <c r="R317" s="122">
        <f t="shared" si="678"/>
        <v>0</v>
      </c>
      <c r="S317" s="122">
        <f t="shared" si="678"/>
        <v>0</v>
      </c>
      <c r="T317" s="122">
        <f t="shared" si="678"/>
        <v>0</v>
      </c>
      <c r="U317" s="122">
        <f t="shared" si="678"/>
        <v>0</v>
      </c>
      <c r="V317" s="122">
        <f t="shared" si="678"/>
        <v>0</v>
      </c>
      <c r="W317" s="122">
        <f t="shared" si="678"/>
        <v>0</v>
      </c>
      <c r="X317" s="122">
        <f t="shared" si="678"/>
        <v>0</v>
      </c>
      <c r="Y317" s="122">
        <f t="shared" si="678"/>
        <v>0</v>
      </c>
      <c r="Z317" s="122">
        <f t="shared" si="678"/>
        <v>0</v>
      </c>
      <c r="AA317" s="122">
        <f t="shared" si="678"/>
        <v>0</v>
      </c>
      <c r="AB317" s="122">
        <f t="shared" si="678"/>
        <v>25.149921244766261</v>
      </c>
      <c r="AC317" s="122">
        <f t="shared" si="678"/>
        <v>0</v>
      </c>
      <c r="AD317" s="122">
        <f t="shared" si="678"/>
        <v>0</v>
      </c>
      <c r="AE317" s="122">
        <f t="shared" si="678"/>
        <v>0</v>
      </c>
      <c r="AF317" s="122">
        <f t="shared" si="678"/>
        <v>0</v>
      </c>
      <c r="AG317" s="122">
        <f t="shared" si="678"/>
        <v>0</v>
      </c>
      <c r="AH317" s="122">
        <f t="shared" si="678"/>
        <v>0</v>
      </c>
      <c r="AI317" s="122">
        <f t="shared" si="678"/>
        <v>0</v>
      </c>
      <c r="AJ317" s="122">
        <f t="shared" si="678"/>
        <v>0</v>
      </c>
      <c r="AK317" s="122">
        <f t="shared" si="678"/>
        <v>0</v>
      </c>
      <c r="AL317" s="122">
        <f t="shared" si="678"/>
        <v>0</v>
      </c>
      <c r="AM317" s="122">
        <f t="shared" si="678"/>
        <v>0</v>
      </c>
      <c r="AN317" s="122">
        <f t="shared" si="678"/>
        <v>0</v>
      </c>
      <c r="AO317" s="122">
        <f t="shared" si="678"/>
        <v>0</v>
      </c>
      <c r="AP317" s="122">
        <f t="shared" si="678"/>
        <v>0</v>
      </c>
      <c r="AQ317" s="122">
        <f t="shared" si="678"/>
        <v>0</v>
      </c>
      <c r="AR317" s="122">
        <f t="shared" si="678"/>
        <v>0</v>
      </c>
      <c r="AS317" s="122">
        <f t="shared" si="678"/>
        <v>0</v>
      </c>
      <c r="AT317" s="122">
        <f t="shared" si="678"/>
        <v>0</v>
      </c>
    </row>
    <row r="318" spans="3:46" x14ac:dyDescent="0.75">
      <c r="C318" s="44" t="s">
        <v>79</v>
      </c>
      <c r="D318" s="122">
        <f t="shared" si="655"/>
        <v>0</v>
      </c>
      <c r="E318" s="122">
        <f t="shared" ref="E318:AT318" si="679">IF(E134="Exits",E$105*E273,0)</f>
        <v>0</v>
      </c>
      <c r="F318" s="122">
        <f t="shared" si="679"/>
        <v>0</v>
      </c>
      <c r="G318" s="122">
        <f t="shared" si="679"/>
        <v>0</v>
      </c>
      <c r="H318" s="122">
        <f t="shared" si="679"/>
        <v>0</v>
      </c>
      <c r="I318" s="122">
        <f t="shared" si="679"/>
        <v>0</v>
      </c>
      <c r="J318" s="122">
        <f t="shared" si="679"/>
        <v>0</v>
      </c>
      <c r="K318" s="122">
        <f t="shared" si="679"/>
        <v>0</v>
      </c>
      <c r="L318" s="122">
        <f t="shared" si="679"/>
        <v>0</v>
      </c>
      <c r="M318" s="122">
        <f t="shared" si="679"/>
        <v>0</v>
      </c>
      <c r="N318" s="122">
        <f t="shared" si="679"/>
        <v>0</v>
      </c>
      <c r="O318" s="122">
        <f t="shared" si="679"/>
        <v>0</v>
      </c>
      <c r="P318" s="122">
        <f t="shared" si="679"/>
        <v>0</v>
      </c>
      <c r="Q318" s="122">
        <f t="shared" si="679"/>
        <v>0</v>
      </c>
      <c r="R318" s="122">
        <f t="shared" si="679"/>
        <v>0</v>
      </c>
      <c r="S318" s="122">
        <f t="shared" si="679"/>
        <v>0</v>
      </c>
      <c r="T318" s="122">
        <f t="shared" si="679"/>
        <v>0</v>
      </c>
      <c r="U318" s="122">
        <f t="shared" si="679"/>
        <v>0</v>
      </c>
      <c r="V318" s="122">
        <f t="shared" si="679"/>
        <v>0</v>
      </c>
      <c r="W318" s="122">
        <f t="shared" si="679"/>
        <v>0</v>
      </c>
      <c r="X318" s="122">
        <f t="shared" si="679"/>
        <v>0</v>
      </c>
      <c r="Y318" s="122">
        <f t="shared" si="679"/>
        <v>0</v>
      </c>
      <c r="Z318" s="122">
        <f t="shared" si="679"/>
        <v>0</v>
      </c>
      <c r="AA318" s="122">
        <f t="shared" si="679"/>
        <v>0</v>
      </c>
      <c r="AB318" s="122">
        <f t="shared" si="679"/>
        <v>0</v>
      </c>
      <c r="AC318" s="122">
        <f t="shared" si="679"/>
        <v>0</v>
      </c>
      <c r="AD318" s="122">
        <f t="shared" si="679"/>
        <v>0</v>
      </c>
      <c r="AE318" s="122">
        <f t="shared" si="679"/>
        <v>0</v>
      </c>
      <c r="AF318" s="122">
        <f t="shared" si="679"/>
        <v>0</v>
      </c>
      <c r="AG318" s="122">
        <f t="shared" si="679"/>
        <v>0</v>
      </c>
      <c r="AH318" s="122">
        <f t="shared" si="679"/>
        <v>0</v>
      </c>
      <c r="AI318" s="122">
        <f t="shared" si="679"/>
        <v>0</v>
      </c>
      <c r="AJ318" s="122">
        <f t="shared" si="679"/>
        <v>0</v>
      </c>
      <c r="AK318" s="122">
        <f t="shared" si="679"/>
        <v>0</v>
      </c>
      <c r="AL318" s="122">
        <f t="shared" si="679"/>
        <v>0</v>
      </c>
      <c r="AM318" s="122">
        <f t="shared" si="679"/>
        <v>0</v>
      </c>
      <c r="AN318" s="122">
        <f t="shared" si="679"/>
        <v>0</v>
      </c>
      <c r="AO318" s="122">
        <f t="shared" si="679"/>
        <v>0</v>
      </c>
      <c r="AP318" s="122">
        <f t="shared" si="679"/>
        <v>0</v>
      </c>
      <c r="AQ318" s="122">
        <f t="shared" si="679"/>
        <v>0</v>
      </c>
      <c r="AR318" s="122">
        <f t="shared" si="679"/>
        <v>0</v>
      </c>
      <c r="AS318" s="122">
        <f t="shared" si="679"/>
        <v>0</v>
      </c>
      <c r="AT318" s="122">
        <f t="shared" si="679"/>
        <v>0</v>
      </c>
    </row>
    <row r="319" spans="3:46" x14ac:dyDescent="0.75">
      <c r="C319" s="44" t="s">
        <v>80</v>
      </c>
      <c r="D319" s="122">
        <f t="shared" si="655"/>
        <v>179.84952050758253</v>
      </c>
      <c r="E319" s="122">
        <f t="shared" ref="E319:AT319" si="680">IF(E135="Exits",E$105*E274,0)</f>
        <v>0</v>
      </c>
      <c r="F319" s="122">
        <f t="shared" si="680"/>
        <v>0</v>
      </c>
      <c r="G319" s="122">
        <f t="shared" si="680"/>
        <v>0</v>
      </c>
      <c r="H319" s="122">
        <f t="shared" si="680"/>
        <v>0</v>
      </c>
      <c r="I319" s="122">
        <f t="shared" si="680"/>
        <v>0</v>
      </c>
      <c r="J319" s="122">
        <f t="shared" si="680"/>
        <v>0</v>
      </c>
      <c r="K319" s="122">
        <f t="shared" si="680"/>
        <v>0</v>
      </c>
      <c r="L319" s="122">
        <f t="shared" si="680"/>
        <v>0</v>
      </c>
      <c r="M319" s="122">
        <f t="shared" si="680"/>
        <v>0</v>
      </c>
      <c r="N319" s="122">
        <f t="shared" si="680"/>
        <v>0</v>
      </c>
      <c r="O319" s="122">
        <f t="shared" si="680"/>
        <v>0</v>
      </c>
      <c r="P319" s="122">
        <f t="shared" si="680"/>
        <v>0</v>
      </c>
      <c r="Q319" s="122">
        <f t="shared" si="680"/>
        <v>0</v>
      </c>
      <c r="R319" s="122">
        <f t="shared" si="680"/>
        <v>0</v>
      </c>
      <c r="S319" s="122">
        <f t="shared" si="680"/>
        <v>0</v>
      </c>
      <c r="T319" s="122">
        <f t="shared" si="680"/>
        <v>0</v>
      </c>
      <c r="U319" s="122">
        <f t="shared" si="680"/>
        <v>0</v>
      </c>
      <c r="V319" s="122">
        <f t="shared" si="680"/>
        <v>0</v>
      </c>
      <c r="W319" s="122">
        <f t="shared" si="680"/>
        <v>0</v>
      </c>
      <c r="X319" s="122">
        <f t="shared" si="680"/>
        <v>0</v>
      </c>
      <c r="Y319" s="122">
        <f t="shared" si="680"/>
        <v>0</v>
      </c>
      <c r="Z319" s="122">
        <f t="shared" si="680"/>
        <v>0</v>
      </c>
      <c r="AA319" s="122">
        <f t="shared" si="680"/>
        <v>0</v>
      </c>
      <c r="AB319" s="122">
        <f t="shared" si="680"/>
        <v>0</v>
      </c>
      <c r="AC319" s="122">
        <f t="shared" si="680"/>
        <v>0</v>
      </c>
      <c r="AD319" s="122">
        <f t="shared" si="680"/>
        <v>179.84952050758253</v>
      </c>
      <c r="AE319" s="122">
        <f t="shared" si="680"/>
        <v>0</v>
      </c>
      <c r="AF319" s="122">
        <f t="shared" si="680"/>
        <v>0</v>
      </c>
      <c r="AG319" s="122">
        <f t="shared" si="680"/>
        <v>0</v>
      </c>
      <c r="AH319" s="122">
        <f t="shared" si="680"/>
        <v>0</v>
      </c>
      <c r="AI319" s="122">
        <f t="shared" si="680"/>
        <v>0</v>
      </c>
      <c r="AJ319" s="122">
        <f t="shared" si="680"/>
        <v>0</v>
      </c>
      <c r="AK319" s="122">
        <f t="shared" si="680"/>
        <v>0</v>
      </c>
      <c r="AL319" s="122">
        <f t="shared" si="680"/>
        <v>0</v>
      </c>
      <c r="AM319" s="122">
        <f t="shared" si="680"/>
        <v>0</v>
      </c>
      <c r="AN319" s="122">
        <f t="shared" si="680"/>
        <v>0</v>
      </c>
      <c r="AO319" s="122">
        <f t="shared" si="680"/>
        <v>0</v>
      </c>
      <c r="AP319" s="122">
        <f t="shared" si="680"/>
        <v>0</v>
      </c>
      <c r="AQ319" s="122">
        <f t="shared" si="680"/>
        <v>0</v>
      </c>
      <c r="AR319" s="122">
        <f t="shared" si="680"/>
        <v>0</v>
      </c>
      <c r="AS319" s="122">
        <f t="shared" si="680"/>
        <v>0</v>
      </c>
      <c r="AT319" s="122">
        <f t="shared" si="680"/>
        <v>0</v>
      </c>
    </row>
    <row r="320" spans="3:46" x14ac:dyDescent="0.75">
      <c r="C320" s="44" t="s">
        <v>81</v>
      </c>
      <c r="D320" s="122">
        <f t="shared" si="655"/>
        <v>11.414654094555607</v>
      </c>
      <c r="E320" s="122">
        <f t="shared" ref="E320:AT320" si="681">IF(E136="Exits",E$105*E275,0)</f>
        <v>0</v>
      </c>
      <c r="F320" s="122">
        <f t="shared" si="681"/>
        <v>0</v>
      </c>
      <c r="G320" s="122">
        <f t="shared" si="681"/>
        <v>0</v>
      </c>
      <c r="H320" s="122">
        <f t="shared" si="681"/>
        <v>0</v>
      </c>
      <c r="I320" s="122">
        <f t="shared" si="681"/>
        <v>0</v>
      </c>
      <c r="J320" s="122">
        <f t="shared" si="681"/>
        <v>0</v>
      </c>
      <c r="K320" s="122">
        <f t="shared" si="681"/>
        <v>0</v>
      </c>
      <c r="L320" s="122">
        <f t="shared" si="681"/>
        <v>0</v>
      </c>
      <c r="M320" s="122">
        <f t="shared" si="681"/>
        <v>0</v>
      </c>
      <c r="N320" s="122">
        <f t="shared" si="681"/>
        <v>0</v>
      </c>
      <c r="O320" s="122">
        <f t="shared" si="681"/>
        <v>0</v>
      </c>
      <c r="P320" s="122">
        <f t="shared" si="681"/>
        <v>0</v>
      </c>
      <c r="Q320" s="122">
        <f t="shared" si="681"/>
        <v>0</v>
      </c>
      <c r="R320" s="122">
        <f t="shared" si="681"/>
        <v>0</v>
      </c>
      <c r="S320" s="122">
        <f t="shared" si="681"/>
        <v>0</v>
      </c>
      <c r="T320" s="122">
        <f t="shared" si="681"/>
        <v>0</v>
      </c>
      <c r="U320" s="122">
        <f t="shared" si="681"/>
        <v>0</v>
      </c>
      <c r="V320" s="122">
        <f t="shared" si="681"/>
        <v>0</v>
      </c>
      <c r="W320" s="122">
        <f t="shared" si="681"/>
        <v>0</v>
      </c>
      <c r="X320" s="122">
        <f t="shared" si="681"/>
        <v>0</v>
      </c>
      <c r="Y320" s="122">
        <f t="shared" si="681"/>
        <v>0</v>
      </c>
      <c r="Z320" s="122">
        <f t="shared" si="681"/>
        <v>0</v>
      </c>
      <c r="AA320" s="122">
        <f t="shared" si="681"/>
        <v>0</v>
      </c>
      <c r="AB320" s="122">
        <f t="shared" si="681"/>
        <v>0</v>
      </c>
      <c r="AC320" s="122">
        <f t="shared" si="681"/>
        <v>0</v>
      </c>
      <c r="AD320" s="122">
        <f t="shared" si="681"/>
        <v>0</v>
      </c>
      <c r="AE320" s="122">
        <f t="shared" si="681"/>
        <v>11.414654094555607</v>
      </c>
      <c r="AF320" s="122">
        <f t="shared" si="681"/>
        <v>0</v>
      </c>
      <c r="AG320" s="122">
        <f t="shared" si="681"/>
        <v>0</v>
      </c>
      <c r="AH320" s="122">
        <f t="shared" si="681"/>
        <v>0</v>
      </c>
      <c r="AI320" s="122">
        <f t="shared" si="681"/>
        <v>0</v>
      </c>
      <c r="AJ320" s="122">
        <f t="shared" si="681"/>
        <v>0</v>
      </c>
      <c r="AK320" s="122">
        <f t="shared" si="681"/>
        <v>0</v>
      </c>
      <c r="AL320" s="122">
        <f t="shared" si="681"/>
        <v>0</v>
      </c>
      <c r="AM320" s="122">
        <f t="shared" si="681"/>
        <v>0</v>
      </c>
      <c r="AN320" s="122">
        <f t="shared" si="681"/>
        <v>0</v>
      </c>
      <c r="AO320" s="122">
        <f t="shared" si="681"/>
        <v>0</v>
      </c>
      <c r="AP320" s="122">
        <f t="shared" si="681"/>
        <v>0</v>
      </c>
      <c r="AQ320" s="122">
        <f t="shared" si="681"/>
        <v>0</v>
      </c>
      <c r="AR320" s="122">
        <f t="shared" si="681"/>
        <v>0</v>
      </c>
      <c r="AS320" s="122">
        <f t="shared" si="681"/>
        <v>0</v>
      </c>
      <c r="AT320" s="122">
        <f t="shared" si="681"/>
        <v>0</v>
      </c>
    </row>
    <row r="321" spans="3:46" x14ac:dyDescent="0.75">
      <c r="C321" s="44" t="s">
        <v>82</v>
      </c>
      <c r="D321" s="122">
        <f t="shared" si="655"/>
        <v>69.789274009566981</v>
      </c>
      <c r="E321" s="122">
        <f t="shared" ref="E321:AT321" si="682">IF(E137="Exits",E$105*E276,0)</f>
        <v>0</v>
      </c>
      <c r="F321" s="122">
        <f t="shared" si="682"/>
        <v>0</v>
      </c>
      <c r="G321" s="122">
        <f t="shared" si="682"/>
        <v>0</v>
      </c>
      <c r="H321" s="122">
        <f t="shared" si="682"/>
        <v>0</v>
      </c>
      <c r="I321" s="122">
        <f t="shared" si="682"/>
        <v>0</v>
      </c>
      <c r="J321" s="122">
        <f t="shared" si="682"/>
        <v>0</v>
      </c>
      <c r="K321" s="122">
        <f t="shared" si="682"/>
        <v>0</v>
      </c>
      <c r="L321" s="122">
        <f t="shared" si="682"/>
        <v>0</v>
      </c>
      <c r="M321" s="122">
        <f t="shared" si="682"/>
        <v>0</v>
      </c>
      <c r="N321" s="122">
        <f t="shared" si="682"/>
        <v>0</v>
      </c>
      <c r="O321" s="122">
        <f t="shared" si="682"/>
        <v>0</v>
      </c>
      <c r="P321" s="122">
        <f t="shared" si="682"/>
        <v>0</v>
      </c>
      <c r="Q321" s="122">
        <f t="shared" si="682"/>
        <v>0</v>
      </c>
      <c r="R321" s="122">
        <f t="shared" si="682"/>
        <v>0</v>
      </c>
      <c r="S321" s="122">
        <f t="shared" si="682"/>
        <v>0</v>
      </c>
      <c r="T321" s="122">
        <f t="shared" si="682"/>
        <v>0</v>
      </c>
      <c r="U321" s="122">
        <f t="shared" si="682"/>
        <v>0</v>
      </c>
      <c r="V321" s="122">
        <f t="shared" si="682"/>
        <v>0</v>
      </c>
      <c r="W321" s="122">
        <f t="shared" si="682"/>
        <v>0</v>
      </c>
      <c r="X321" s="122">
        <f t="shared" si="682"/>
        <v>0</v>
      </c>
      <c r="Y321" s="122">
        <f t="shared" si="682"/>
        <v>0</v>
      </c>
      <c r="Z321" s="122">
        <f t="shared" si="682"/>
        <v>0</v>
      </c>
      <c r="AA321" s="122">
        <f t="shared" si="682"/>
        <v>0</v>
      </c>
      <c r="AB321" s="122">
        <f t="shared" si="682"/>
        <v>0</v>
      </c>
      <c r="AC321" s="122">
        <f t="shared" si="682"/>
        <v>0</v>
      </c>
      <c r="AD321" s="122">
        <f t="shared" si="682"/>
        <v>0</v>
      </c>
      <c r="AE321" s="122">
        <f t="shared" si="682"/>
        <v>0</v>
      </c>
      <c r="AF321" s="122">
        <f t="shared" si="682"/>
        <v>69.789274009566981</v>
      </c>
      <c r="AG321" s="122">
        <f t="shared" si="682"/>
        <v>0</v>
      </c>
      <c r="AH321" s="122">
        <f t="shared" si="682"/>
        <v>0</v>
      </c>
      <c r="AI321" s="122">
        <f t="shared" si="682"/>
        <v>0</v>
      </c>
      <c r="AJ321" s="122">
        <f t="shared" si="682"/>
        <v>0</v>
      </c>
      <c r="AK321" s="122">
        <f t="shared" si="682"/>
        <v>0</v>
      </c>
      <c r="AL321" s="122">
        <f t="shared" si="682"/>
        <v>0</v>
      </c>
      <c r="AM321" s="122">
        <f t="shared" si="682"/>
        <v>0</v>
      </c>
      <c r="AN321" s="122">
        <f t="shared" si="682"/>
        <v>0</v>
      </c>
      <c r="AO321" s="122">
        <f t="shared" si="682"/>
        <v>0</v>
      </c>
      <c r="AP321" s="122">
        <f t="shared" si="682"/>
        <v>0</v>
      </c>
      <c r="AQ321" s="122">
        <f t="shared" si="682"/>
        <v>0</v>
      </c>
      <c r="AR321" s="122">
        <f t="shared" si="682"/>
        <v>0</v>
      </c>
      <c r="AS321" s="122">
        <f t="shared" si="682"/>
        <v>0</v>
      </c>
      <c r="AT321" s="122">
        <f t="shared" si="682"/>
        <v>0</v>
      </c>
    </row>
    <row r="322" spans="3:46" x14ac:dyDescent="0.75">
      <c r="C322" s="44" t="s">
        <v>163</v>
      </c>
      <c r="D322" s="122">
        <f t="shared" si="655"/>
        <v>39.00756891051585</v>
      </c>
      <c r="E322" s="122">
        <f t="shared" ref="E322:AT322" si="683">IF(E138="Exits",E$105*E277,0)</f>
        <v>0</v>
      </c>
      <c r="F322" s="122">
        <f t="shared" si="683"/>
        <v>0</v>
      </c>
      <c r="G322" s="122">
        <f t="shared" si="683"/>
        <v>0</v>
      </c>
      <c r="H322" s="122">
        <f t="shared" si="683"/>
        <v>0</v>
      </c>
      <c r="I322" s="122">
        <f t="shared" si="683"/>
        <v>0</v>
      </c>
      <c r="J322" s="122">
        <f t="shared" si="683"/>
        <v>0</v>
      </c>
      <c r="K322" s="122">
        <f t="shared" si="683"/>
        <v>0</v>
      </c>
      <c r="L322" s="122">
        <f t="shared" si="683"/>
        <v>0</v>
      </c>
      <c r="M322" s="122">
        <f t="shared" si="683"/>
        <v>0</v>
      </c>
      <c r="N322" s="122">
        <f t="shared" si="683"/>
        <v>0</v>
      </c>
      <c r="O322" s="122">
        <f t="shared" si="683"/>
        <v>0</v>
      </c>
      <c r="P322" s="122">
        <f t="shared" si="683"/>
        <v>0</v>
      </c>
      <c r="Q322" s="122">
        <f t="shared" si="683"/>
        <v>0</v>
      </c>
      <c r="R322" s="122">
        <f t="shared" si="683"/>
        <v>0</v>
      </c>
      <c r="S322" s="122">
        <f t="shared" si="683"/>
        <v>0</v>
      </c>
      <c r="T322" s="122">
        <f t="shared" si="683"/>
        <v>0</v>
      </c>
      <c r="U322" s="122">
        <f t="shared" si="683"/>
        <v>0</v>
      </c>
      <c r="V322" s="122">
        <f t="shared" si="683"/>
        <v>0</v>
      </c>
      <c r="W322" s="122">
        <f t="shared" si="683"/>
        <v>0</v>
      </c>
      <c r="X322" s="122">
        <f t="shared" si="683"/>
        <v>0</v>
      </c>
      <c r="Y322" s="122">
        <f t="shared" si="683"/>
        <v>0</v>
      </c>
      <c r="Z322" s="122">
        <f t="shared" si="683"/>
        <v>0</v>
      </c>
      <c r="AA322" s="122">
        <f t="shared" si="683"/>
        <v>0</v>
      </c>
      <c r="AB322" s="122">
        <f t="shared" si="683"/>
        <v>0</v>
      </c>
      <c r="AC322" s="122">
        <f t="shared" si="683"/>
        <v>0</v>
      </c>
      <c r="AD322" s="122">
        <f t="shared" si="683"/>
        <v>0</v>
      </c>
      <c r="AE322" s="122">
        <f t="shared" si="683"/>
        <v>0</v>
      </c>
      <c r="AF322" s="122">
        <f t="shared" si="683"/>
        <v>0</v>
      </c>
      <c r="AG322" s="122">
        <f t="shared" si="683"/>
        <v>39.00756891051585</v>
      </c>
      <c r="AH322" s="122">
        <f t="shared" si="683"/>
        <v>0</v>
      </c>
      <c r="AI322" s="122">
        <f t="shared" si="683"/>
        <v>0</v>
      </c>
      <c r="AJ322" s="122">
        <f t="shared" si="683"/>
        <v>0</v>
      </c>
      <c r="AK322" s="122">
        <f t="shared" si="683"/>
        <v>0</v>
      </c>
      <c r="AL322" s="122">
        <f t="shared" si="683"/>
        <v>0</v>
      </c>
      <c r="AM322" s="122">
        <f t="shared" si="683"/>
        <v>0</v>
      </c>
      <c r="AN322" s="122">
        <f t="shared" si="683"/>
        <v>0</v>
      </c>
      <c r="AO322" s="122">
        <f t="shared" si="683"/>
        <v>0</v>
      </c>
      <c r="AP322" s="122">
        <f t="shared" si="683"/>
        <v>0</v>
      </c>
      <c r="AQ322" s="122">
        <f t="shared" si="683"/>
        <v>0</v>
      </c>
      <c r="AR322" s="122">
        <f t="shared" si="683"/>
        <v>0</v>
      </c>
      <c r="AS322" s="122">
        <f t="shared" si="683"/>
        <v>0</v>
      </c>
      <c r="AT322" s="122">
        <f t="shared" si="683"/>
        <v>0</v>
      </c>
    </row>
    <row r="323" spans="3:46" x14ac:dyDescent="0.75">
      <c r="C323" s="44" t="s">
        <v>104</v>
      </c>
      <c r="D323" s="122">
        <f t="shared" si="655"/>
        <v>33.899556985145949</v>
      </c>
      <c r="E323" s="122">
        <f t="shared" ref="E323:AT323" si="684">IF(E139="Exits",E$105*E278,0)</f>
        <v>0</v>
      </c>
      <c r="F323" s="122">
        <f t="shared" si="684"/>
        <v>0</v>
      </c>
      <c r="G323" s="122">
        <f t="shared" si="684"/>
        <v>0</v>
      </c>
      <c r="H323" s="122">
        <f t="shared" si="684"/>
        <v>0</v>
      </c>
      <c r="I323" s="122">
        <f t="shared" si="684"/>
        <v>0</v>
      </c>
      <c r="J323" s="122">
        <f t="shared" si="684"/>
        <v>0</v>
      </c>
      <c r="K323" s="122">
        <f t="shared" si="684"/>
        <v>0</v>
      </c>
      <c r="L323" s="122">
        <f t="shared" si="684"/>
        <v>0</v>
      </c>
      <c r="M323" s="122">
        <f t="shared" si="684"/>
        <v>0</v>
      </c>
      <c r="N323" s="122">
        <f t="shared" si="684"/>
        <v>0</v>
      </c>
      <c r="O323" s="122">
        <f t="shared" si="684"/>
        <v>0</v>
      </c>
      <c r="P323" s="122">
        <f t="shared" si="684"/>
        <v>0</v>
      </c>
      <c r="Q323" s="122">
        <f t="shared" si="684"/>
        <v>0</v>
      </c>
      <c r="R323" s="122">
        <f t="shared" si="684"/>
        <v>0</v>
      </c>
      <c r="S323" s="122">
        <f t="shared" si="684"/>
        <v>0</v>
      </c>
      <c r="T323" s="122">
        <f t="shared" si="684"/>
        <v>0</v>
      </c>
      <c r="U323" s="122">
        <f t="shared" si="684"/>
        <v>0</v>
      </c>
      <c r="V323" s="122">
        <f t="shared" si="684"/>
        <v>0</v>
      </c>
      <c r="W323" s="122">
        <f t="shared" si="684"/>
        <v>0</v>
      </c>
      <c r="X323" s="122">
        <f t="shared" si="684"/>
        <v>0</v>
      </c>
      <c r="Y323" s="122">
        <f t="shared" si="684"/>
        <v>0</v>
      </c>
      <c r="Z323" s="122">
        <f t="shared" si="684"/>
        <v>0</v>
      </c>
      <c r="AA323" s="122">
        <f t="shared" si="684"/>
        <v>0</v>
      </c>
      <c r="AB323" s="122">
        <f t="shared" si="684"/>
        <v>0</v>
      </c>
      <c r="AC323" s="122">
        <f t="shared" si="684"/>
        <v>0</v>
      </c>
      <c r="AD323" s="122">
        <f t="shared" si="684"/>
        <v>0</v>
      </c>
      <c r="AE323" s="122">
        <f t="shared" si="684"/>
        <v>0</v>
      </c>
      <c r="AF323" s="122">
        <f t="shared" si="684"/>
        <v>0</v>
      </c>
      <c r="AG323" s="122">
        <f t="shared" si="684"/>
        <v>0</v>
      </c>
      <c r="AH323" s="122">
        <f t="shared" si="684"/>
        <v>33.899556985145949</v>
      </c>
      <c r="AI323" s="122">
        <f t="shared" si="684"/>
        <v>0</v>
      </c>
      <c r="AJ323" s="122">
        <f t="shared" si="684"/>
        <v>0</v>
      </c>
      <c r="AK323" s="122">
        <f t="shared" si="684"/>
        <v>0</v>
      </c>
      <c r="AL323" s="122">
        <f t="shared" si="684"/>
        <v>0</v>
      </c>
      <c r="AM323" s="122">
        <f t="shared" si="684"/>
        <v>0</v>
      </c>
      <c r="AN323" s="122">
        <f t="shared" si="684"/>
        <v>0</v>
      </c>
      <c r="AO323" s="122">
        <f t="shared" si="684"/>
        <v>0</v>
      </c>
      <c r="AP323" s="122">
        <f t="shared" si="684"/>
        <v>0</v>
      </c>
      <c r="AQ323" s="122">
        <f t="shared" si="684"/>
        <v>0</v>
      </c>
      <c r="AR323" s="122">
        <f t="shared" si="684"/>
        <v>0</v>
      </c>
      <c r="AS323" s="122">
        <f t="shared" si="684"/>
        <v>0</v>
      </c>
      <c r="AT323" s="122">
        <f t="shared" si="684"/>
        <v>0</v>
      </c>
    </row>
    <row r="324" spans="3:46" x14ac:dyDescent="0.75">
      <c r="C324" s="44" t="s">
        <v>83</v>
      </c>
      <c r="D324" s="122">
        <f t="shared" si="655"/>
        <v>19.732846183030244</v>
      </c>
      <c r="E324" s="122">
        <f t="shared" ref="E324:AT324" si="685">IF(E140="Exits",E$105*E279,0)</f>
        <v>0</v>
      </c>
      <c r="F324" s="122">
        <f t="shared" si="685"/>
        <v>0</v>
      </c>
      <c r="G324" s="122">
        <f t="shared" si="685"/>
        <v>0</v>
      </c>
      <c r="H324" s="122">
        <f t="shared" si="685"/>
        <v>0</v>
      </c>
      <c r="I324" s="122">
        <f t="shared" si="685"/>
        <v>0</v>
      </c>
      <c r="J324" s="122">
        <f t="shared" si="685"/>
        <v>0</v>
      </c>
      <c r="K324" s="122">
        <f t="shared" si="685"/>
        <v>0</v>
      </c>
      <c r="L324" s="122">
        <f t="shared" si="685"/>
        <v>0</v>
      </c>
      <c r="M324" s="122">
        <f t="shared" si="685"/>
        <v>0</v>
      </c>
      <c r="N324" s="122">
        <f t="shared" si="685"/>
        <v>0</v>
      </c>
      <c r="O324" s="122">
        <f t="shared" si="685"/>
        <v>0</v>
      </c>
      <c r="P324" s="122">
        <f t="shared" si="685"/>
        <v>0</v>
      </c>
      <c r="Q324" s="122">
        <f t="shared" si="685"/>
        <v>0</v>
      </c>
      <c r="R324" s="122">
        <f t="shared" si="685"/>
        <v>0</v>
      </c>
      <c r="S324" s="122">
        <f t="shared" si="685"/>
        <v>0</v>
      </c>
      <c r="T324" s="122">
        <f t="shared" si="685"/>
        <v>0</v>
      </c>
      <c r="U324" s="122">
        <f t="shared" si="685"/>
        <v>0</v>
      </c>
      <c r="V324" s="122">
        <f t="shared" si="685"/>
        <v>0</v>
      </c>
      <c r="W324" s="122">
        <f t="shared" si="685"/>
        <v>0</v>
      </c>
      <c r="X324" s="122">
        <f t="shared" si="685"/>
        <v>0</v>
      </c>
      <c r="Y324" s="122">
        <f t="shared" si="685"/>
        <v>0</v>
      </c>
      <c r="Z324" s="122">
        <f t="shared" si="685"/>
        <v>0</v>
      </c>
      <c r="AA324" s="122">
        <f t="shared" si="685"/>
        <v>0</v>
      </c>
      <c r="AB324" s="122">
        <f t="shared" si="685"/>
        <v>0</v>
      </c>
      <c r="AC324" s="122">
        <f t="shared" si="685"/>
        <v>0</v>
      </c>
      <c r="AD324" s="122">
        <f t="shared" si="685"/>
        <v>0</v>
      </c>
      <c r="AE324" s="122">
        <f t="shared" si="685"/>
        <v>0</v>
      </c>
      <c r="AF324" s="122">
        <f t="shared" si="685"/>
        <v>0</v>
      </c>
      <c r="AG324" s="122">
        <f t="shared" si="685"/>
        <v>0</v>
      </c>
      <c r="AH324" s="122">
        <f t="shared" si="685"/>
        <v>0</v>
      </c>
      <c r="AI324" s="122">
        <f t="shared" si="685"/>
        <v>19.732846183030244</v>
      </c>
      <c r="AJ324" s="122">
        <f t="shared" si="685"/>
        <v>0</v>
      </c>
      <c r="AK324" s="122">
        <f t="shared" si="685"/>
        <v>0</v>
      </c>
      <c r="AL324" s="122">
        <f t="shared" si="685"/>
        <v>0</v>
      </c>
      <c r="AM324" s="122">
        <f t="shared" si="685"/>
        <v>0</v>
      </c>
      <c r="AN324" s="122">
        <f t="shared" si="685"/>
        <v>0</v>
      </c>
      <c r="AO324" s="122">
        <f t="shared" si="685"/>
        <v>0</v>
      </c>
      <c r="AP324" s="122">
        <f t="shared" si="685"/>
        <v>0</v>
      </c>
      <c r="AQ324" s="122">
        <f t="shared" si="685"/>
        <v>0</v>
      </c>
      <c r="AR324" s="122">
        <f t="shared" si="685"/>
        <v>0</v>
      </c>
      <c r="AS324" s="122">
        <f t="shared" si="685"/>
        <v>0</v>
      </c>
      <c r="AT324" s="122">
        <f t="shared" si="685"/>
        <v>0</v>
      </c>
    </row>
    <row r="325" spans="3:46" x14ac:dyDescent="0.75">
      <c r="C325" s="44" t="s">
        <v>84</v>
      </c>
      <c r="D325" s="122">
        <f t="shared" si="655"/>
        <v>8.8290649425385634</v>
      </c>
      <c r="E325" s="122">
        <f t="shared" ref="E325:AT325" si="686">IF(E141="Exits",E$105*E280,0)</f>
        <v>0</v>
      </c>
      <c r="F325" s="122">
        <f t="shared" si="686"/>
        <v>0</v>
      </c>
      <c r="G325" s="122">
        <f t="shared" si="686"/>
        <v>0</v>
      </c>
      <c r="H325" s="122">
        <f t="shared" si="686"/>
        <v>0</v>
      </c>
      <c r="I325" s="122">
        <f t="shared" si="686"/>
        <v>0</v>
      </c>
      <c r="J325" s="122">
        <f t="shared" si="686"/>
        <v>0</v>
      </c>
      <c r="K325" s="122">
        <f t="shared" si="686"/>
        <v>0</v>
      </c>
      <c r="L325" s="122">
        <f t="shared" si="686"/>
        <v>0</v>
      </c>
      <c r="M325" s="122">
        <f t="shared" si="686"/>
        <v>0</v>
      </c>
      <c r="N325" s="122">
        <f t="shared" si="686"/>
        <v>0</v>
      </c>
      <c r="O325" s="122">
        <f t="shared" si="686"/>
        <v>0</v>
      </c>
      <c r="P325" s="122">
        <f t="shared" si="686"/>
        <v>0</v>
      </c>
      <c r="Q325" s="122">
        <f t="shared" si="686"/>
        <v>0</v>
      </c>
      <c r="R325" s="122">
        <f t="shared" si="686"/>
        <v>0</v>
      </c>
      <c r="S325" s="122">
        <f t="shared" si="686"/>
        <v>0</v>
      </c>
      <c r="T325" s="122">
        <f t="shared" si="686"/>
        <v>0</v>
      </c>
      <c r="U325" s="122">
        <f t="shared" si="686"/>
        <v>0</v>
      </c>
      <c r="V325" s="122">
        <f t="shared" si="686"/>
        <v>0</v>
      </c>
      <c r="W325" s="122">
        <f t="shared" si="686"/>
        <v>0</v>
      </c>
      <c r="X325" s="122">
        <f t="shared" si="686"/>
        <v>0</v>
      </c>
      <c r="Y325" s="122">
        <f t="shared" si="686"/>
        <v>0</v>
      </c>
      <c r="Z325" s="122">
        <f t="shared" si="686"/>
        <v>0</v>
      </c>
      <c r="AA325" s="122">
        <f t="shared" si="686"/>
        <v>0</v>
      </c>
      <c r="AB325" s="122">
        <f t="shared" si="686"/>
        <v>0</v>
      </c>
      <c r="AC325" s="122">
        <f t="shared" si="686"/>
        <v>0</v>
      </c>
      <c r="AD325" s="122">
        <f t="shared" si="686"/>
        <v>0</v>
      </c>
      <c r="AE325" s="122">
        <f t="shared" si="686"/>
        <v>0</v>
      </c>
      <c r="AF325" s="122">
        <f t="shared" si="686"/>
        <v>0</v>
      </c>
      <c r="AG325" s="122">
        <f t="shared" si="686"/>
        <v>0</v>
      </c>
      <c r="AH325" s="122">
        <f t="shared" si="686"/>
        <v>0</v>
      </c>
      <c r="AI325" s="122">
        <f t="shared" si="686"/>
        <v>0</v>
      </c>
      <c r="AJ325" s="122">
        <f t="shared" si="686"/>
        <v>8.8290649425385634</v>
      </c>
      <c r="AK325" s="122">
        <f t="shared" si="686"/>
        <v>0</v>
      </c>
      <c r="AL325" s="122">
        <f t="shared" si="686"/>
        <v>0</v>
      </c>
      <c r="AM325" s="122">
        <f t="shared" si="686"/>
        <v>0</v>
      </c>
      <c r="AN325" s="122">
        <f t="shared" si="686"/>
        <v>0</v>
      </c>
      <c r="AO325" s="122">
        <f t="shared" si="686"/>
        <v>0</v>
      </c>
      <c r="AP325" s="122">
        <f t="shared" si="686"/>
        <v>0</v>
      </c>
      <c r="AQ325" s="122">
        <f t="shared" si="686"/>
        <v>0</v>
      </c>
      <c r="AR325" s="122">
        <f t="shared" si="686"/>
        <v>0</v>
      </c>
      <c r="AS325" s="122">
        <f t="shared" si="686"/>
        <v>0</v>
      </c>
      <c r="AT325" s="122">
        <f t="shared" si="686"/>
        <v>0</v>
      </c>
    </row>
    <row r="326" spans="3:46" x14ac:dyDescent="0.75">
      <c r="C326" s="44" t="s">
        <v>85</v>
      </c>
      <c r="D326" s="122">
        <f t="shared" si="655"/>
        <v>23.704084791710684</v>
      </c>
      <c r="E326" s="122">
        <f t="shared" ref="E326:AT326" si="687">IF(E142="Exits",E$105*E281,0)</f>
        <v>0</v>
      </c>
      <c r="F326" s="122">
        <f t="shared" si="687"/>
        <v>0</v>
      </c>
      <c r="G326" s="122">
        <f t="shared" si="687"/>
        <v>0</v>
      </c>
      <c r="H326" s="122">
        <f t="shared" si="687"/>
        <v>0</v>
      </c>
      <c r="I326" s="122">
        <f t="shared" si="687"/>
        <v>0</v>
      </c>
      <c r="J326" s="122">
        <f t="shared" si="687"/>
        <v>0</v>
      </c>
      <c r="K326" s="122">
        <f t="shared" si="687"/>
        <v>0</v>
      </c>
      <c r="L326" s="122">
        <f t="shared" si="687"/>
        <v>0</v>
      </c>
      <c r="M326" s="122">
        <f t="shared" si="687"/>
        <v>0</v>
      </c>
      <c r="N326" s="122">
        <f t="shared" si="687"/>
        <v>0</v>
      </c>
      <c r="O326" s="122">
        <f t="shared" si="687"/>
        <v>0</v>
      </c>
      <c r="P326" s="122">
        <f t="shared" si="687"/>
        <v>0</v>
      </c>
      <c r="Q326" s="122">
        <f t="shared" si="687"/>
        <v>0</v>
      </c>
      <c r="R326" s="122">
        <f t="shared" si="687"/>
        <v>0</v>
      </c>
      <c r="S326" s="122">
        <f t="shared" si="687"/>
        <v>0</v>
      </c>
      <c r="T326" s="122">
        <f t="shared" si="687"/>
        <v>0</v>
      </c>
      <c r="U326" s="122">
        <f t="shared" si="687"/>
        <v>0</v>
      </c>
      <c r="V326" s="122">
        <f t="shared" si="687"/>
        <v>0</v>
      </c>
      <c r="W326" s="122">
        <f t="shared" si="687"/>
        <v>0</v>
      </c>
      <c r="X326" s="122">
        <f t="shared" si="687"/>
        <v>0</v>
      </c>
      <c r="Y326" s="122">
        <f t="shared" si="687"/>
        <v>0</v>
      </c>
      <c r="Z326" s="122">
        <f t="shared" si="687"/>
        <v>0</v>
      </c>
      <c r="AA326" s="122">
        <f t="shared" si="687"/>
        <v>0</v>
      </c>
      <c r="AB326" s="122">
        <f t="shared" si="687"/>
        <v>0</v>
      </c>
      <c r="AC326" s="122">
        <f t="shared" si="687"/>
        <v>0</v>
      </c>
      <c r="AD326" s="122">
        <f t="shared" si="687"/>
        <v>0</v>
      </c>
      <c r="AE326" s="122">
        <f t="shared" si="687"/>
        <v>0</v>
      </c>
      <c r="AF326" s="122">
        <f t="shared" si="687"/>
        <v>0</v>
      </c>
      <c r="AG326" s="122">
        <f t="shared" si="687"/>
        <v>0</v>
      </c>
      <c r="AH326" s="122">
        <f t="shared" si="687"/>
        <v>0</v>
      </c>
      <c r="AI326" s="122">
        <f t="shared" si="687"/>
        <v>0</v>
      </c>
      <c r="AJ326" s="122">
        <f t="shared" si="687"/>
        <v>0</v>
      </c>
      <c r="AK326" s="122">
        <f t="shared" si="687"/>
        <v>23.704084791710684</v>
      </c>
      <c r="AL326" s="122">
        <f t="shared" si="687"/>
        <v>0</v>
      </c>
      <c r="AM326" s="122">
        <f t="shared" si="687"/>
        <v>0</v>
      </c>
      <c r="AN326" s="122">
        <f t="shared" si="687"/>
        <v>0</v>
      </c>
      <c r="AO326" s="122">
        <f t="shared" si="687"/>
        <v>0</v>
      </c>
      <c r="AP326" s="122">
        <f t="shared" si="687"/>
        <v>0</v>
      </c>
      <c r="AQ326" s="122">
        <f t="shared" si="687"/>
        <v>0</v>
      </c>
      <c r="AR326" s="122">
        <f t="shared" si="687"/>
        <v>0</v>
      </c>
      <c r="AS326" s="122">
        <f t="shared" si="687"/>
        <v>0</v>
      </c>
      <c r="AT326" s="122">
        <f t="shared" si="687"/>
        <v>0</v>
      </c>
    </row>
    <row r="327" spans="3:46" x14ac:dyDescent="0.75">
      <c r="C327" s="44" t="s">
        <v>105</v>
      </c>
      <c r="D327" s="122">
        <f t="shared" si="655"/>
        <v>35.647401171505166</v>
      </c>
      <c r="E327" s="122">
        <f t="shared" ref="E327:AT327" si="688">IF(E143="Exits",E$105*E282,0)</f>
        <v>0</v>
      </c>
      <c r="F327" s="122">
        <f t="shared" si="688"/>
        <v>0</v>
      </c>
      <c r="G327" s="122">
        <f t="shared" si="688"/>
        <v>0</v>
      </c>
      <c r="H327" s="122">
        <f t="shared" si="688"/>
        <v>0</v>
      </c>
      <c r="I327" s="122">
        <f t="shared" si="688"/>
        <v>0</v>
      </c>
      <c r="J327" s="122">
        <f t="shared" si="688"/>
        <v>0</v>
      </c>
      <c r="K327" s="122">
        <f t="shared" si="688"/>
        <v>0</v>
      </c>
      <c r="L327" s="122">
        <f t="shared" si="688"/>
        <v>0</v>
      </c>
      <c r="M327" s="122">
        <f t="shared" si="688"/>
        <v>0</v>
      </c>
      <c r="N327" s="122">
        <f t="shared" si="688"/>
        <v>0</v>
      </c>
      <c r="O327" s="122">
        <f t="shared" si="688"/>
        <v>0</v>
      </c>
      <c r="P327" s="122">
        <f t="shared" si="688"/>
        <v>0</v>
      </c>
      <c r="Q327" s="122">
        <f t="shared" si="688"/>
        <v>0</v>
      </c>
      <c r="R327" s="122">
        <f t="shared" si="688"/>
        <v>0</v>
      </c>
      <c r="S327" s="122">
        <f t="shared" si="688"/>
        <v>0</v>
      </c>
      <c r="T327" s="122">
        <f t="shared" si="688"/>
        <v>0</v>
      </c>
      <c r="U327" s="122">
        <f t="shared" si="688"/>
        <v>0</v>
      </c>
      <c r="V327" s="122">
        <f t="shared" si="688"/>
        <v>0</v>
      </c>
      <c r="W327" s="122">
        <f t="shared" si="688"/>
        <v>0</v>
      </c>
      <c r="X327" s="122">
        <f t="shared" si="688"/>
        <v>0</v>
      </c>
      <c r="Y327" s="122">
        <f t="shared" si="688"/>
        <v>0</v>
      </c>
      <c r="Z327" s="122">
        <f t="shared" si="688"/>
        <v>0</v>
      </c>
      <c r="AA327" s="122">
        <f t="shared" si="688"/>
        <v>0</v>
      </c>
      <c r="AB327" s="122">
        <f t="shared" si="688"/>
        <v>0</v>
      </c>
      <c r="AC327" s="122">
        <f t="shared" si="688"/>
        <v>0</v>
      </c>
      <c r="AD327" s="122">
        <f t="shared" si="688"/>
        <v>0</v>
      </c>
      <c r="AE327" s="122">
        <f t="shared" si="688"/>
        <v>0</v>
      </c>
      <c r="AF327" s="122">
        <f t="shared" si="688"/>
        <v>0</v>
      </c>
      <c r="AG327" s="122">
        <f t="shared" si="688"/>
        <v>0</v>
      </c>
      <c r="AH327" s="122">
        <f t="shared" si="688"/>
        <v>0</v>
      </c>
      <c r="AI327" s="122">
        <f t="shared" si="688"/>
        <v>0</v>
      </c>
      <c r="AJ327" s="122">
        <f t="shared" si="688"/>
        <v>0</v>
      </c>
      <c r="AK327" s="122">
        <f t="shared" si="688"/>
        <v>0</v>
      </c>
      <c r="AL327" s="122">
        <f t="shared" si="688"/>
        <v>35.647401171505166</v>
      </c>
      <c r="AM327" s="122">
        <f t="shared" si="688"/>
        <v>0</v>
      </c>
      <c r="AN327" s="122">
        <f t="shared" si="688"/>
        <v>0</v>
      </c>
      <c r="AO327" s="122">
        <f t="shared" si="688"/>
        <v>0</v>
      </c>
      <c r="AP327" s="122">
        <f t="shared" si="688"/>
        <v>0</v>
      </c>
      <c r="AQ327" s="122">
        <f t="shared" si="688"/>
        <v>0</v>
      </c>
      <c r="AR327" s="122">
        <f t="shared" si="688"/>
        <v>0</v>
      </c>
      <c r="AS327" s="122">
        <f t="shared" si="688"/>
        <v>0</v>
      </c>
      <c r="AT327" s="122">
        <f t="shared" si="688"/>
        <v>0</v>
      </c>
    </row>
    <row r="328" spans="3:46" x14ac:dyDescent="0.75">
      <c r="C328" s="44" t="s">
        <v>86</v>
      </c>
      <c r="D328" s="122">
        <f t="shared" si="655"/>
        <v>53.617187037287124</v>
      </c>
      <c r="E328" s="122">
        <f t="shared" ref="E328:AT328" si="689">IF(E144="Exits",E$105*E283,0)</f>
        <v>0</v>
      </c>
      <c r="F328" s="122">
        <f t="shared" si="689"/>
        <v>0</v>
      </c>
      <c r="G328" s="122">
        <f t="shared" si="689"/>
        <v>0</v>
      </c>
      <c r="H328" s="122">
        <f t="shared" si="689"/>
        <v>0</v>
      </c>
      <c r="I328" s="122">
        <f t="shared" si="689"/>
        <v>0</v>
      </c>
      <c r="J328" s="122">
        <f t="shared" si="689"/>
        <v>0</v>
      </c>
      <c r="K328" s="122">
        <f t="shared" si="689"/>
        <v>0</v>
      </c>
      <c r="L328" s="122">
        <f t="shared" si="689"/>
        <v>0</v>
      </c>
      <c r="M328" s="122">
        <f t="shared" si="689"/>
        <v>0</v>
      </c>
      <c r="N328" s="122">
        <f t="shared" si="689"/>
        <v>0</v>
      </c>
      <c r="O328" s="122">
        <f t="shared" si="689"/>
        <v>0</v>
      </c>
      <c r="P328" s="122">
        <f t="shared" si="689"/>
        <v>0</v>
      </c>
      <c r="Q328" s="122">
        <f t="shared" si="689"/>
        <v>0</v>
      </c>
      <c r="R328" s="122">
        <f t="shared" si="689"/>
        <v>0</v>
      </c>
      <c r="S328" s="122">
        <f t="shared" si="689"/>
        <v>0</v>
      </c>
      <c r="T328" s="122">
        <f t="shared" si="689"/>
        <v>0</v>
      </c>
      <c r="U328" s="122">
        <f t="shared" si="689"/>
        <v>0</v>
      </c>
      <c r="V328" s="122">
        <f t="shared" si="689"/>
        <v>0</v>
      </c>
      <c r="W328" s="122">
        <f t="shared" si="689"/>
        <v>0</v>
      </c>
      <c r="X328" s="122">
        <f t="shared" si="689"/>
        <v>0</v>
      </c>
      <c r="Y328" s="122">
        <f t="shared" si="689"/>
        <v>0</v>
      </c>
      <c r="Z328" s="122">
        <f t="shared" si="689"/>
        <v>0</v>
      </c>
      <c r="AA328" s="122">
        <f t="shared" si="689"/>
        <v>0</v>
      </c>
      <c r="AB328" s="122">
        <f t="shared" si="689"/>
        <v>0</v>
      </c>
      <c r="AC328" s="122">
        <f t="shared" si="689"/>
        <v>0</v>
      </c>
      <c r="AD328" s="122">
        <f t="shared" si="689"/>
        <v>0</v>
      </c>
      <c r="AE328" s="122">
        <f t="shared" si="689"/>
        <v>0</v>
      </c>
      <c r="AF328" s="122">
        <f t="shared" si="689"/>
        <v>0</v>
      </c>
      <c r="AG328" s="122">
        <f t="shared" si="689"/>
        <v>0</v>
      </c>
      <c r="AH328" s="122">
        <f t="shared" si="689"/>
        <v>0</v>
      </c>
      <c r="AI328" s="122">
        <f t="shared" si="689"/>
        <v>0</v>
      </c>
      <c r="AJ328" s="122">
        <f t="shared" si="689"/>
        <v>0</v>
      </c>
      <c r="AK328" s="122">
        <f t="shared" si="689"/>
        <v>0</v>
      </c>
      <c r="AL328" s="122">
        <f t="shared" si="689"/>
        <v>0</v>
      </c>
      <c r="AM328" s="122">
        <f t="shared" si="689"/>
        <v>53.617187037287124</v>
      </c>
      <c r="AN328" s="122">
        <f t="shared" si="689"/>
        <v>0</v>
      </c>
      <c r="AO328" s="122">
        <f t="shared" si="689"/>
        <v>0</v>
      </c>
      <c r="AP328" s="122">
        <f t="shared" si="689"/>
        <v>0</v>
      </c>
      <c r="AQ328" s="122">
        <f t="shared" si="689"/>
        <v>0</v>
      </c>
      <c r="AR328" s="122">
        <f t="shared" si="689"/>
        <v>0</v>
      </c>
      <c r="AS328" s="122">
        <f t="shared" si="689"/>
        <v>0</v>
      </c>
      <c r="AT328" s="122">
        <f t="shared" si="689"/>
        <v>0</v>
      </c>
    </row>
    <row r="329" spans="3:46" x14ac:dyDescent="0.75">
      <c r="C329" s="44" t="s">
        <v>87</v>
      </c>
      <c r="D329" s="122">
        <f t="shared" si="655"/>
        <v>28.587906887360198</v>
      </c>
      <c r="E329" s="122">
        <f t="shared" ref="E329:AT329" si="690">IF(E145="Exits",E$105*E284,0)</f>
        <v>0</v>
      </c>
      <c r="F329" s="122">
        <f t="shared" si="690"/>
        <v>0</v>
      </c>
      <c r="G329" s="122">
        <f t="shared" si="690"/>
        <v>0</v>
      </c>
      <c r="H329" s="122">
        <f t="shared" si="690"/>
        <v>0</v>
      </c>
      <c r="I329" s="122">
        <f t="shared" si="690"/>
        <v>0</v>
      </c>
      <c r="J329" s="122">
        <f t="shared" si="690"/>
        <v>0</v>
      </c>
      <c r="K329" s="122">
        <f t="shared" si="690"/>
        <v>0</v>
      </c>
      <c r="L329" s="122">
        <f t="shared" si="690"/>
        <v>0</v>
      </c>
      <c r="M329" s="122">
        <f t="shared" si="690"/>
        <v>0</v>
      </c>
      <c r="N329" s="122">
        <f t="shared" si="690"/>
        <v>0</v>
      </c>
      <c r="O329" s="122">
        <f t="shared" si="690"/>
        <v>0</v>
      </c>
      <c r="P329" s="122">
        <f t="shared" si="690"/>
        <v>0</v>
      </c>
      <c r="Q329" s="122">
        <f t="shared" si="690"/>
        <v>0</v>
      </c>
      <c r="R329" s="122">
        <f t="shared" si="690"/>
        <v>0</v>
      </c>
      <c r="S329" s="122">
        <f t="shared" si="690"/>
        <v>0</v>
      </c>
      <c r="T329" s="122">
        <f t="shared" si="690"/>
        <v>0</v>
      </c>
      <c r="U329" s="122">
        <f t="shared" si="690"/>
        <v>0</v>
      </c>
      <c r="V329" s="122">
        <f t="shared" si="690"/>
        <v>0</v>
      </c>
      <c r="W329" s="122">
        <f t="shared" si="690"/>
        <v>0</v>
      </c>
      <c r="X329" s="122">
        <f t="shared" si="690"/>
        <v>0</v>
      </c>
      <c r="Y329" s="122">
        <f t="shared" si="690"/>
        <v>0</v>
      </c>
      <c r="Z329" s="122">
        <f t="shared" si="690"/>
        <v>0</v>
      </c>
      <c r="AA329" s="122">
        <f t="shared" si="690"/>
        <v>0</v>
      </c>
      <c r="AB329" s="122">
        <f t="shared" si="690"/>
        <v>0</v>
      </c>
      <c r="AC329" s="122">
        <f t="shared" si="690"/>
        <v>0</v>
      </c>
      <c r="AD329" s="122">
        <f t="shared" si="690"/>
        <v>0</v>
      </c>
      <c r="AE329" s="122">
        <f t="shared" si="690"/>
        <v>0</v>
      </c>
      <c r="AF329" s="122">
        <f t="shared" si="690"/>
        <v>0</v>
      </c>
      <c r="AG329" s="122">
        <f t="shared" si="690"/>
        <v>0</v>
      </c>
      <c r="AH329" s="122">
        <f t="shared" si="690"/>
        <v>0</v>
      </c>
      <c r="AI329" s="122">
        <f t="shared" si="690"/>
        <v>0</v>
      </c>
      <c r="AJ329" s="122">
        <f t="shared" si="690"/>
        <v>0</v>
      </c>
      <c r="AK329" s="122">
        <f t="shared" si="690"/>
        <v>0</v>
      </c>
      <c r="AL329" s="122">
        <f t="shared" si="690"/>
        <v>0</v>
      </c>
      <c r="AM329" s="122">
        <f t="shared" si="690"/>
        <v>0</v>
      </c>
      <c r="AN329" s="122">
        <f t="shared" si="690"/>
        <v>28.587906887360198</v>
      </c>
      <c r="AO329" s="122">
        <f t="shared" si="690"/>
        <v>0</v>
      </c>
      <c r="AP329" s="122">
        <f t="shared" si="690"/>
        <v>0</v>
      </c>
      <c r="AQ329" s="122">
        <f t="shared" si="690"/>
        <v>0</v>
      </c>
      <c r="AR329" s="122">
        <f t="shared" si="690"/>
        <v>0</v>
      </c>
      <c r="AS329" s="122">
        <f t="shared" si="690"/>
        <v>0</v>
      </c>
      <c r="AT329" s="122">
        <f t="shared" si="690"/>
        <v>0</v>
      </c>
    </row>
    <row r="330" spans="3:46" x14ac:dyDescent="0.75">
      <c r="C330" s="44" t="s">
        <v>106</v>
      </c>
      <c r="D330" s="122">
        <f t="shared" si="655"/>
        <v>271.36639793498688</v>
      </c>
      <c r="E330" s="122">
        <f>IF(E146="Exits",E$105*E285,0)</f>
        <v>0</v>
      </c>
      <c r="F330" s="122">
        <f t="shared" ref="F330:AT330" si="691">IF(F146="Exits",F$105*F285,0)</f>
        <v>0</v>
      </c>
      <c r="G330" s="122">
        <f t="shared" si="691"/>
        <v>0</v>
      </c>
      <c r="H330" s="122">
        <f t="shared" si="691"/>
        <v>0</v>
      </c>
      <c r="I330" s="122">
        <f t="shared" si="691"/>
        <v>0</v>
      </c>
      <c r="J330" s="122">
        <f t="shared" si="691"/>
        <v>0</v>
      </c>
      <c r="K330" s="122">
        <f t="shared" si="691"/>
        <v>0</v>
      </c>
      <c r="L330" s="122">
        <f t="shared" si="691"/>
        <v>0</v>
      </c>
      <c r="M330" s="122">
        <f t="shared" si="691"/>
        <v>0</v>
      </c>
      <c r="N330" s="122">
        <f t="shared" si="691"/>
        <v>0</v>
      </c>
      <c r="O330" s="122">
        <f t="shared" si="691"/>
        <v>0</v>
      </c>
      <c r="P330" s="122">
        <f t="shared" si="691"/>
        <v>0</v>
      </c>
      <c r="Q330" s="122">
        <f t="shared" si="691"/>
        <v>0</v>
      </c>
      <c r="R330" s="122">
        <f t="shared" si="691"/>
        <v>0</v>
      </c>
      <c r="S330" s="122">
        <f t="shared" si="691"/>
        <v>0</v>
      </c>
      <c r="T330" s="122">
        <f t="shared" si="691"/>
        <v>0</v>
      </c>
      <c r="U330" s="122">
        <f t="shared" si="691"/>
        <v>0</v>
      </c>
      <c r="V330" s="122">
        <f t="shared" si="691"/>
        <v>0</v>
      </c>
      <c r="W330" s="122">
        <f t="shared" si="691"/>
        <v>0</v>
      </c>
      <c r="X330" s="122">
        <f t="shared" si="691"/>
        <v>0</v>
      </c>
      <c r="Y330" s="122">
        <f t="shared" si="691"/>
        <v>0</v>
      </c>
      <c r="Z330" s="122">
        <f t="shared" si="691"/>
        <v>0</v>
      </c>
      <c r="AA330" s="122">
        <f t="shared" si="691"/>
        <v>0</v>
      </c>
      <c r="AB330" s="122">
        <f t="shared" si="691"/>
        <v>0</v>
      </c>
      <c r="AC330" s="122">
        <f t="shared" si="691"/>
        <v>0</v>
      </c>
      <c r="AD330" s="122">
        <f t="shared" si="691"/>
        <v>0</v>
      </c>
      <c r="AE330" s="122">
        <f t="shared" si="691"/>
        <v>0</v>
      </c>
      <c r="AF330" s="122">
        <f t="shared" si="691"/>
        <v>0</v>
      </c>
      <c r="AG330" s="122">
        <f t="shared" si="691"/>
        <v>0</v>
      </c>
      <c r="AH330" s="122">
        <f t="shared" si="691"/>
        <v>0</v>
      </c>
      <c r="AI330" s="122">
        <f t="shared" si="691"/>
        <v>0</v>
      </c>
      <c r="AJ330" s="122">
        <f t="shared" si="691"/>
        <v>0</v>
      </c>
      <c r="AK330" s="122">
        <f t="shared" si="691"/>
        <v>0</v>
      </c>
      <c r="AL330" s="122">
        <f t="shared" si="691"/>
        <v>0</v>
      </c>
      <c r="AM330" s="122">
        <f t="shared" si="691"/>
        <v>0</v>
      </c>
      <c r="AN330" s="122">
        <f t="shared" si="691"/>
        <v>0</v>
      </c>
      <c r="AO330" s="122">
        <f t="shared" si="691"/>
        <v>271.36639793498688</v>
      </c>
      <c r="AP330" s="122">
        <f t="shared" si="691"/>
        <v>0</v>
      </c>
      <c r="AQ330" s="122">
        <f t="shared" si="691"/>
        <v>0</v>
      </c>
      <c r="AR330" s="122">
        <f t="shared" si="691"/>
        <v>0</v>
      </c>
      <c r="AS330" s="122">
        <f t="shared" si="691"/>
        <v>0</v>
      </c>
      <c r="AT330" s="122">
        <f t="shared" si="691"/>
        <v>0</v>
      </c>
    </row>
    <row r="331" spans="3:46" x14ac:dyDescent="0.75">
      <c r="C331" s="44" t="s">
        <v>88</v>
      </c>
      <c r="D331" s="122">
        <f t="shared" si="655"/>
        <v>9.3973503192585532</v>
      </c>
      <c r="E331" s="122">
        <f t="shared" ref="E331:AT331" si="692">IF(E147="Exits",E$105*E286,0)</f>
        <v>0</v>
      </c>
      <c r="F331" s="122">
        <f t="shared" si="692"/>
        <v>0</v>
      </c>
      <c r="G331" s="122">
        <f t="shared" si="692"/>
        <v>0</v>
      </c>
      <c r="H331" s="122">
        <f t="shared" si="692"/>
        <v>0</v>
      </c>
      <c r="I331" s="122">
        <f t="shared" si="692"/>
        <v>0</v>
      </c>
      <c r="J331" s="122">
        <f t="shared" si="692"/>
        <v>0</v>
      </c>
      <c r="K331" s="122">
        <f t="shared" si="692"/>
        <v>0</v>
      </c>
      <c r="L331" s="122">
        <f t="shared" si="692"/>
        <v>0</v>
      </c>
      <c r="M331" s="122">
        <f t="shared" si="692"/>
        <v>0</v>
      </c>
      <c r="N331" s="122">
        <f t="shared" si="692"/>
        <v>0</v>
      </c>
      <c r="O331" s="122">
        <f t="shared" si="692"/>
        <v>0</v>
      </c>
      <c r="P331" s="122">
        <f t="shared" si="692"/>
        <v>0</v>
      </c>
      <c r="Q331" s="122">
        <f t="shared" si="692"/>
        <v>0</v>
      </c>
      <c r="R331" s="122">
        <f t="shared" si="692"/>
        <v>0</v>
      </c>
      <c r="S331" s="122">
        <f t="shared" si="692"/>
        <v>0</v>
      </c>
      <c r="T331" s="122">
        <f t="shared" si="692"/>
        <v>0</v>
      </c>
      <c r="U331" s="122">
        <f t="shared" si="692"/>
        <v>0</v>
      </c>
      <c r="V331" s="122">
        <f t="shared" si="692"/>
        <v>0</v>
      </c>
      <c r="W331" s="122">
        <f t="shared" si="692"/>
        <v>0</v>
      </c>
      <c r="X331" s="122">
        <f t="shared" si="692"/>
        <v>0</v>
      </c>
      <c r="Y331" s="122">
        <f t="shared" si="692"/>
        <v>0</v>
      </c>
      <c r="Z331" s="122">
        <f t="shared" si="692"/>
        <v>0</v>
      </c>
      <c r="AA331" s="122">
        <f t="shared" si="692"/>
        <v>0</v>
      </c>
      <c r="AB331" s="122">
        <f t="shared" si="692"/>
        <v>0</v>
      </c>
      <c r="AC331" s="122">
        <f t="shared" si="692"/>
        <v>0</v>
      </c>
      <c r="AD331" s="122">
        <f t="shared" si="692"/>
        <v>0</v>
      </c>
      <c r="AE331" s="122">
        <f t="shared" si="692"/>
        <v>0</v>
      </c>
      <c r="AF331" s="122">
        <f t="shared" si="692"/>
        <v>0</v>
      </c>
      <c r="AG331" s="122">
        <f t="shared" si="692"/>
        <v>0</v>
      </c>
      <c r="AH331" s="122">
        <f t="shared" si="692"/>
        <v>0</v>
      </c>
      <c r="AI331" s="122">
        <f t="shared" si="692"/>
        <v>0</v>
      </c>
      <c r="AJ331" s="122">
        <f t="shared" si="692"/>
        <v>0</v>
      </c>
      <c r="AK331" s="122">
        <f t="shared" si="692"/>
        <v>0</v>
      </c>
      <c r="AL331" s="122">
        <f t="shared" si="692"/>
        <v>0</v>
      </c>
      <c r="AM331" s="122">
        <f t="shared" si="692"/>
        <v>0</v>
      </c>
      <c r="AN331" s="122">
        <f t="shared" si="692"/>
        <v>0</v>
      </c>
      <c r="AO331" s="122">
        <f t="shared" si="692"/>
        <v>0</v>
      </c>
      <c r="AP331" s="122">
        <f t="shared" si="692"/>
        <v>9.3973503192585532</v>
      </c>
      <c r="AQ331" s="122">
        <f t="shared" si="692"/>
        <v>0</v>
      </c>
      <c r="AR331" s="122">
        <f t="shared" si="692"/>
        <v>0</v>
      </c>
      <c r="AS331" s="122">
        <f t="shared" si="692"/>
        <v>0</v>
      </c>
      <c r="AT331" s="122">
        <f t="shared" si="692"/>
        <v>0</v>
      </c>
    </row>
    <row r="332" spans="3:46" x14ac:dyDescent="0.75">
      <c r="C332" s="44" t="s">
        <v>89</v>
      </c>
      <c r="D332" s="122">
        <f t="shared" si="655"/>
        <v>19.723041583206626</v>
      </c>
      <c r="E332" s="122">
        <f t="shared" ref="E332:AT332" si="693">IF(E148="Exits",E$105*E287,0)</f>
        <v>0</v>
      </c>
      <c r="F332" s="122">
        <f t="shared" si="693"/>
        <v>0</v>
      </c>
      <c r="G332" s="122">
        <f t="shared" si="693"/>
        <v>0</v>
      </c>
      <c r="H332" s="122">
        <f t="shared" si="693"/>
        <v>0</v>
      </c>
      <c r="I332" s="122">
        <f t="shared" si="693"/>
        <v>0</v>
      </c>
      <c r="J332" s="122">
        <f t="shared" si="693"/>
        <v>0</v>
      </c>
      <c r="K332" s="122">
        <f t="shared" si="693"/>
        <v>0</v>
      </c>
      <c r="L332" s="122">
        <f t="shared" si="693"/>
        <v>0</v>
      </c>
      <c r="M332" s="122">
        <f t="shared" si="693"/>
        <v>0</v>
      </c>
      <c r="N332" s="122">
        <f t="shared" si="693"/>
        <v>0</v>
      </c>
      <c r="O332" s="122">
        <f t="shared" si="693"/>
        <v>0</v>
      </c>
      <c r="P332" s="122">
        <f t="shared" si="693"/>
        <v>0</v>
      </c>
      <c r="Q332" s="122">
        <f t="shared" si="693"/>
        <v>0</v>
      </c>
      <c r="R332" s="122">
        <f t="shared" si="693"/>
        <v>0</v>
      </c>
      <c r="S332" s="122">
        <f t="shared" si="693"/>
        <v>0</v>
      </c>
      <c r="T332" s="122">
        <f t="shared" si="693"/>
        <v>0</v>
      </c>
      <c r="U332" s="122">
        <f t="shared" si="693"/>
        <v>0</v>
      </c>
      <c r="V332" s="122">
        <f t="shared" si="693"/>
        <v>0</v>
      </c>
      <c r="W332" s="122">
        <f t="shared" si="693"/>
        <v>0</v>
      </c>
      <c r="X332" s="122">
        <f t="shared" si="693"/>
        <v>0</v>
      </c>
      <c r="Y332" s="122">
        <f t="shared" si="693"/>
        <v>0</v>
      </c>
      <c r="Z332" s="122">
        <f t="shared" si="693"/>
        <v>0</v>
      </c>
      <c r="AA332" s="122">
        <f t="shared" si="693"/>
        <v>0</v>
      </c>
      <c r="AB332" s="122">
        <f t="shared" si="693"/>
        <v>0</v>
      </c>
      <c r="AC332" s="122">
        <f t="shared" si="693"/>
        <v>0</v>
      </c>
      <c r="AD332" s="122">
        <f t="shared" si="693"/>
        <v>0</v>
      </c>
      <c r="AE332" s="122">
        <f t="shared" si="693"/>
        <v>0</v>
      </c>
      <c r="AF332" s="122">
        <f t="shared" si="693"/>
        <v>0</v>
      </c>
      <c r="AG332" s="122">
        <f t="shared" si="693"/>
        <v>0</v>
      </c>
      <c r="AH332" s="122">
        <f t="shared" si="693"/>
        <v>0</v>
      </c>
      <c r="AI332" s="122">
        <f t="shared" si="693"/>
        <v>0</v>
      </c>
      <c r="AJ332" s="122">
        <f t="shared" si="693"/>
        <v>0</v>
      </c>
      <c r="AK332" s="122">
        <f t="shared" si="693"/>
        <v>0</v>
      </c>
      <c r="AL332" s="122">
        <f t="shared" si="693"/>
        <v>0</v>
      </c>
      <c r="AM332" s="122">
        <f t="shared" si="693"/>
        <v>0</v>
      </c>
      <c r="AN332" s="122">
        <f t="shared" si="693"/>
        <v>0</v>
      </c>
      <c r="AO332" s="122">
        <f t="shared" si="693"/>
        <v>0</v>
      </c>
      <c r="AP332" s="122">
        <f t="shared" si="693"/>
        <v>0</v>
      </c>
      <c r="AQ332" s="122">
        <f t="shared" si="693"/>
        <v>19.723041583206626</v>
      </c>
      <c r="AR332" s="122">
        <f t="shared" si="693"/>
        <v>0</v>
      </c>
      <c r="AS332" s="122">
        <f t="shared" si="693"/>
        <v>0</v>
      </c>
      <c r="AT332" s="122">
        <f t="shared" si="693"/>
        <v>0</v>
      </c>
    </row>
    <row r="333" spans="3:46" x14ac:dyDescent="0.75">
      <c r="C333" s="44" t="s">
        <v>90</v>
      </c>
      <c r="D333" s="122">
        <f t="shared" si="655"/>
        <v>94.268504165802554</v>
      </c>
      <c r="E333" s="122">
        <f t="shared" ref="E333:AT333" si="694">IF(E149="Exits",E$105*E288,0)</f>
        <v>0</v>
      </c>
      <c r="F333" s="122">
        <f t="shared" si="694"/>
        <v>0</v>
      </c>
      <c r="G333" s="122">
        <f t="shared" si="694"/>
        <v>0</v>
      </c>
      <c r="H333" s="122">
        <f t="shared" si="694"/>
        <v>0</v>
      </c>
      <c r="I333" s="122">
        <f t="shared" si="694"/>
        <v>0</v>
      </c>
      <c r="J333" s="122">
        <f t="shared" si="694"/>
        <v>0</v>
      </c>
      <c r="K333" s="122">
        <f t="shared" si="694"/>
        <v>0</v>
      </c>
      <c r="L333" s="122">
        <f t="shared" si="694"/>
        <v>0</v>
      </c>
      <c r="M333" s="122">
        <f t="shared" si="694"/>
        <v>0</v>
      </c>
      <c r="N333" s="122">
        <f t="shared" si="694"/>
        <v>0</v>
      </c>
      <c r="O333" s="122">
        <f t="shared" si="694"/>
        <v>0</v>
      </c>
      <c r="P333" s="122">
        <f t="shared" si="694"/>
        <v>0</v>
      </c>
      <c r="Q333" s="122">
        <f t="shared" si="694"/>
        <v>0</v>
      </c>
      <c r="R333" s="122">
        <f t="shared" si="694"/>
        <v>0</v>
      </c>
      <c r="S333" s="122">
        <f t="shared" si="694"/>
        <v>0</v>
      </c>
      <c r="T333" s="122">
        <f t="shared" si="694"/>
        <v>0</v>
      </c>
      <c r="U333" s="122">
        <f t="shared" si="694"/>
        <v>0</v>
      </c>
      <c r="V333" s="122">
        <f t="shared" si="694"/>
        <v>0</v>
      </c>
      <c r="W333" s="122">
        <f t="shared" si="694"/>
        <v>0</v>
      </c>
      <c r="X333" s="122">
        <f t="shared" si="694"/>
        <v>0</v>
      </c>
      <c r="Y333" s="122">
        <f t="shared" si="694"/>
        <v>0</v>
      </c>
      <c r="Z333" s="122">
        <f t="shared" si="694"/>
        <v>0</v>
      </c>
      <c r="AA333" s="122">
        <f t="shared" si="694"/>
        <v>0</v>
      </c>
      <c r="AB333" s="122">
        <f t="shared" si="694"/>
        <v>0</v>
      </c>
      <c r="AC333" s="122">
        <f t="shared" si="694"/>
        <v>0</v>
      </c>
      <c r="AD333" s="122">
        <f t="shared" si="694"/>
        <v>0</v>
      </c>
      <c r="AE333" s="122">
        <f t="shared" si="694"/>
        <v>0</v>
      </c>
      <c r="AF333" s="122">
        <f t="shared" si="694"/>
        <v>0</v>
      </c>
      <c r="AG333" s="122">
        <f t="shared" si="694"/>
        <v>0</v>
      </c>
      <c r="AH333" s="122">
        <f t="shared" si="694"/>
        <v>0</v>
      </c>
      <c r="AI333" s="122">
        <f t="shared" si="694"/>
        <v>0</v>
      </c>
      <c r="AJ333" s="122">
        <f t="shared" si="694"/>
        <v>0</v>
      </c>
      <c r="AK333" s="122">
        <f t="shared" si="694"/>
        <v>0</v>
      </c>
      <c r="AL333" s="122">
        <f t="shared" si="694"/>
        <v>0</v>
      </c>
      <c r="AM333" s="122">
        <f t="shared" si="694"/>
        <v>0</v>
      </c>
      <c r="AN333" s="122">
        <f t="shared" si="694"/>
        <v>0</v>
      </c>
      <c r="AO333" s="122">
        <f t="shared" si="694"/>
        <v>0</v>
      </c>
      <c r="AP333" s="122">
        <f t="shared" si="694"/>
        <v>0</v>
      </c>
      <c r="AQ333" s="122">
        <f t="shared" si="694"/>
        <v>0</v>
      </c>
      <c r="AR333" s="122">
        <f t="shared" si="694"/>
        <v>94.268504165802554</v>
      </c>
      <c r="AS333" s="122">
        <f t="shared" si="694"/>
        <v>0</v>
      </c>
      <c r="AT333" s="122">
        <f t="shared" si="694"/>
        <v>0</v>
      </c>
    </row>
    <row r="334" spans="3:46" x14ac:dyDescent="0.75">
      <c r="C334" s="44" t="s">
        <v>91</v>
      </c>
      <c r="D334" s="122">
        <f t="shared" si="655"/>
        <v>25.147625904342465</v>
      </c>
      <c r="E334" s="122">
        <f t="shared" ref="E334:AT334" si="695">IF(E150="Exits",E$105*E289,0)</f>
        <v>0</v>
      </c>
      <c r="F334" s="122">
        <f t="shared" si="695"/>
        <v>0</v>
      </c>
      <c r="G334" s="122">
        <f t="shared" si="695"/>
        <v>0</v>
      </c>
      <c r="H334" s="122">
        <f t="shared" si="695"/>
        <v>0</v>
      </c>
      <c r="I334" s="122">
        <f t="shared" si="695"/>
        <v>0</v>
      </c>
      <c r="J334" s="122">
        <f t="shared" si="695"/>
        <v>0</v>
      </c>
      <c r="K334" s="122">
        <f t="shared" si="695"/>
        <v>0</v>
      </c>
      <c r="L334" s="122">
        <f t="shared" si="695"/>
        <v>0</v>
      </c>
      <c r="M334" s="122">
        <f t="shared" si="695"/>
        <v>0</v>
      </c>
      <c r="N334" s="122">
        <f t="shared" si="695"/>
        <v>0</v>
      </c>
      <c r="O334" s="122">
        <f t="shared" si="695"/>
        <v>0</v>
      </c>
      <c r="P334" s="122">
        <f t="shared" si="695"/>
        <v>0</v>
      </c>
      <c r="Q334" s="122">
        <f t="shared" si="695"/>
        <v>0</v>
      </c>
      <c r="R334" s="122">
        <f t="shared" si="695"/>
        <v>0</v>
      </c>
      <c r="S334" s="122">
        <f t="shared" si="695"/>
        <v>0</v>
      </c>
      <c r="T334" s="122">
        <f t="shared" si="695"/>
        <v>0</v>
      </c>
      <c r="U334" s="122">
        <f t="shared" si="695"/>
        <v>0</v>
      </c>
      <c r="V334" s="122">
        <f t="shared" si="695"/>
        <v>0</v>
      </c>
      <c r="W334" s="122">
        <f t="shared" si="695"/>
        <v>0</v>
      </c>
      <c r="X334" s="122">
        <f t="shared" si="695"/>
        <v>0</v>
      </c>
      <c r="Y334" s="122">
        <f t="shared" si="695"/>
        <v>0</v>
      </c>
      <c r="Z334" s="122">
        <f t="shared" si="695"/>
        <v>0</v>
      </c>
      <c r="AA334" s="122">
        <f t="shared" si="695"/>
        <v>0</v>
      </c>
      <c r="AB334" s="122">
        <f t="shared" si="695"/>
        <v>0</v>
      </c>
      <c r="AC334" s="122">
        <f t="shared" si="695"/>
        <v>0</v>
      </c>
      <c r="AD334" s="122">
        <f t="shared" si="695"/>
        <v>0</v>
      </c>
      <c r="AE334" s="122">
        <f t="shared" si="695"/>
        <v>0</v>
      </c>
      <c r="AF334" s="122">
        <f t="shared" si="695"/>
        <v>0</v>
      </c>
      <c r="AG334" s="122">
        <f t="shared" si="695"/>
        <v>0</v>
      </c>
      <c r="AH334" s="122">
        <f t="shared" si="695"/>
        <v>0</v>
      </c>
      <c r="AI334" s="122">
        <f t="shared" si="695"/>
        <v>0</v>
      </c>
      <c r="AJ334" s="122">
        <f t="shared" si="695"/>
        <v>0</v>
      </c>
      <c r="AK334" s="122">
        <f t="shared" si="695"/>
        <v>0</v>
      </c>
      <c r="AL334" s="122">
        <f t="shared" si="695"/>
        <v>0</v>
      </c>
      <c r="AM334" s="122">
        <f t="shared" si="695"/>
        <v>0</v>
      </c>
      <c r="AN334" s="122">
        <f t="shared" si="695"/>
        <v>0</v>
      </c>
      <c r="AO334" s="122">
        <f t="shared" si="695"/>
        <v>0</v>
      </c>
      <c r="AP334" s="122">
        <f t="shared" si="695"/>
        <v>0</v>
      </c>
      <c r="AQ334" s="122">
        <f t="shared" si="695"/>
        <v>0</v>
      </c>
      <c r="AR334" s="122">
        <f t="shared" si="695"/>
        <v>0</v>
      </c>
      <c r="AS334" s="122">
        <f t="shared" si="695"/>
        <v>25.147625904342465</v>
      </c>
      <c r="AT334" s="122">
        <f t="shared" si="695"/>
        <v>0</v>
      </c>
    </row>
    <row r="335" spans="3:46" x14ac:dyDescent="0.75">
      <c r="C335" s="44" t="s">
        <v>107</v>
      </c>
      <c r="D335" s="122">
        <f t="shared" si="655"/>
        <v>64.59869158814638</v>
      </c>
      <c r="E335" s="122">
        <f t="shared" ref="E335:AT335" si="696">IF(E151="Exits",E$105*E290,0)</f>
        <v>0</v>
      </c>
      <c r="F335" s="122">
        <f t="shared" si="696"/>
        <v>0</v>
      </c>
      <c r="G335" s="122">
        <f t="shared" si="696"/>
        <v>0</v>
      </c>
      <c r="H335" s="122">
        <f t="shared" si="696"/>
        <v>0</v>
      </c>
      <c r="I335" s="122">
        <f t="shared" si="696"/>
        <v>0</v>
      </c>
      <c r="J335" s="122">
        <f t="shared" si="696"/>
        <v>0</v>
      </c>
      <c r="K335" s="122">
        <f t="shared" si="696"/>
        <v>0</v>
      </c>
      <c r="L335" s="122">
        <f t="shared" si="696"/>
        <v>0</v>
      </c>
      <c r="M335" s="122">
        <f t="shared" si="696"/>
        <v>0</v>
      </c>
      <c r="N335" s="122">
        <f t="shared" si="696"/>
        <v>0</v>
      </c>
      <c r="O335" s="122">
        <f t="shared" si="696"/>
        <v>0</v>
      </c>
      <c r="P335" s="122">
        <f t="shared" si="696"/>
        <v>0</v>
      </c>
      <c r="Q335" s="122">
        <f t="shared" si="696"/>
        <v>0</v>
      </c>
      <c r="R335" s="122">
        <f t="shared" si="696"/>
        <v>0</v>
      </c>
      <c r="S335" s="122">
        <f t="shared" si="696"/>
        <v>0</v>
      </c>
      <c r="T335" s="122">
        <f t="shared" si="696"/>
        <v>0</v>
      </c>
      <c r="U335" s="122">
        <f t="shared" si="696"/>
        <v>0</v>
      </c>
      <c r="V335" s="122">
        <f t="shared" si="696"/>
        <v>0</v>
      </c>
      <c r="W335" s="122">
        <f t="shared" si="696"/>
        <v>0</v>
      </c>
      <c r="X335" s="122">
        <f t="shared" si="696"/>
        <v>0</v>
      </c>
      <c r="Y335" s="122">
        <f t="shared" si="696"/>
        <v>0</v>
      </c>
      <c r="Z335" s="122">
        <f t="shared" si="696"/>
        <v>0</v>
      </c>
      <c r="AA335" s="122">
        <f t="shared" si="696"/>
        <v>0</v>
      </c>
      <c r="AB335" s="122">
        <f t="shared" si="696"/>
        <v>0</v>
      </c>
      <c r="AC335" s="122">
        <f t="shared" si="696"/>
        <v>0</v>
      </c>
      <c r="AD335" s="122">
        <f t="shared" si="696"/>
        <v>0</v>
      </c>
      <c r="AE335" s="122">
        <f t="shared" si="696"/>
        <v>0</v>
      </c>
      <c r="AF335" s="122">
        <f t="shared" si="696"/>
        <v>0</v>
      </c>
      <c r="AG335" s="122">
        <f t="shared" si="696"/>
        <v>0</v>
      </c>
      <c r="AH335" s="122">
        <f t="shared" si="696"/>
        <v>0</v>
      </c>
      <c r="AI335" s="122">
        <f t="shared" si="696"/>
        <v>0</v>
      </c>
      <c r="AJ335" s="122">
        <f t="shared" si="696"/>
        <v>0</v>
      </c>
      <c r="AK335" s="122">
        <f t="shared" si="696"/>
        <v>0</v>
      </c>
      <c r="AL335" s="122">
        <f t="shared" si="696"/>
        <v>0</v>
      </c>
      <c r="AM335" s="122">
        <f t="shared" si="696"/>
        <v>0</v>
      </c>
      <c r="AN335" s="122">
        <f t="shared" si="696"/>
        <v>0</v>
      </c>
      <c r="AO335" s="122">
        <f t="shared" si="696"/>
        <v>0</v>
      </c>
      <c r="AP335" s="122">
        <f t="shared" si="696"/>
        <v>0</v>
      </c>
      <c r="AQ335" s="122">
        <f t="shared" si="696"/>
        <v>0</v>
      </c>
      <c r="AR335" s="122">
        <f t="shared" si="696"/>
        <v>0</v>
      </c>
      <c r="AS335" s="122">
        <f t="shared" si="696"/>
        <v>0</v>
      </c>
      <c r="AT335" s="122">
        <f t="shared" si="696"/>
        <v>64.59869158814638</v>
      </c>
    </row>
    <row r="336" spans="3:46" x14ac:dyDescent="0.75">
      <c r="C336" s="44" t="s">
        <v>147</v>
      </c>
      <c r="D336" s="138">
        <f t="shared" si="655"/>
        <v>2034.1449584183865</v>
      </c>
      <c r="E336" s="138">
        <f t="shared" ref="E336:AT336" si="697">SUM(E294:E335)</f>
        <v>22.19503201407824</v>
      </c>
      <c r="F336" s="138">
        <f t="shared" si="697"/>
        <v>19.55868912848933</v>
      </c>
      <c r="G336" s="138">
        <f t="shared" si="697"/>
        <v>31.691804319752599</v>
      </c>
      <c r="H336" s="138">
        <f t="shared" si="697"/>
        <v>6.2510336928971668</v>
      </c>
      <c r="I336" s="138">
        <f t="shared" si="697"/>
        <v>12.757749633579362</v>
      </c>
      <c r="J336" s="138">
        <f t="shared" si="697"/>
        <v>61.311574219909154</v>
      </c>
      <c r="K336" s="138">
        <f t="shared" si="697"/>
        <v>100.79939913999</v>
      </c>
      <c r="L336" s="138">
        <f t="shared" si="697"/>
        <v>4.8896831399294465</v>
      </c>
      <c r="M336" s="138">
        <f t="shared" si="697"/>
        <v>21.666033136818839</v>
      </c>
      <c r="N336" s="138">
        <f t="shared" si="697"/>
        <v>139.98158981919121</v>
      </c>
      <c r="O336" s="138">
        <f t="shared" si="697"/>
        <v>48.016017855939822</v>
      </c>
      <c r="P336" s="138">
        <f t="shared" si="697"/>
        <v>55.470702297891286</v>
      </c>
      <c r="Q336" s="138">
        <f t="shared" si="697"/>
        <v>48.339220028729279</v>
      </c>
      <c r="R336" s="138">
        <f t="shared" si="697"/>
        <v>36.36382100047549</v>
      </c>
      <c r="S336" s="138">
        <f t="shared" si="697"/>
        <v>157.97591867217275</v>
      </c>
      <c r="T336" s="138">
        <f t="shared" si="697"/>
        <v>0</v>
      </c>
      <c r="U336" s="138">
        <f t="shared" si="697"/>
        <v>9.9252756634130268</v>
      </c>
      <c r="V336" s="138">
        <f t="shared" si="697"/>
        <v>40.777973448495807</v>
      </c>
      <c r="W336" s="138">
        <f t="shared" si="697"/>
        <v>48.931198530370494</v>
      </c>
      <c r="X336" s="138">
        <f t="shared" si="697"/>
        <v>136.37177286434016</v>
      </c>
      <c r="Y336" s="138">
        <f t="shared" si="697"/>
        <v>11.931394507583748</v>
      </c>
      <c r="Z336" s="138">
        <f t="shared" si="697"/>
        <v>5.2084770430307632</v>
      </c>
      <c r="AA336" s="138">
        <f t="shared" si="697"/>
        <v>0</v>
      </c>
      <c r="AB336" s="138">
        <f t="shared" si="697"/>
        <v>25.149921244766261</v>
      </c>
      <c r="AC336" s="138">
        <f t="shared" si="697"/>
        <v>0</v>
      </c>
      <c r="AD336" s="138">
        <f t="shared" si="697"/>
        <v>179.84952050758253</v>
      </c>
      <c r="AE336" s="138">
        <f t="shared" si="697"/>
        <v>11.414654094555607</v>
      </c>
      <c r="AF336" s="138">
        <f t="shared" si="697"/>
        <v>69.789274009566981</v>
      </c>
      <c r="AG336" s="138">
        <f t="shared" si="697"/>
        <v>39.00756891051585</v>
      </c>
      <c r="AH336" s="138">
        <f t="shared" si="697"/>
        <v>33.899556985145949</v>
      </c>
      <c r="AI336" s="138">
        <f t="shared" si="697"/>
        <v>19.732846183030244</v>
      </c>
      <c r="AJ336" s="138">
        <f t="shared" si="697"/>
        <v>8.8290649425385634</v>
      </c>
      <c r="AK336" s="138">
        <f t="shared" si="697"/>
        <v>23.704084791710684</v>
      </c>
      <c r="AL336" s="138">
        <f t="shared" si="697"/>
        <v>35.647401171505166</v>
      </c>
      <c r="AM336" s="138">
        <f t="shared" si="697"/>
        <v>53.617187037287124</v>
      </c>
      <c r="AN336" s="138">
        <f t="shared" si="697"/>
        <v>28.587906887360198</v>
      </c>
      <c r="AO336" s="138">
        <f t="shared" si="697"/>
        <v>271.36639793498688</v>
      </c>
      <c r="AP336" s="138">
        <f t="shared" si="697"/>
        <v>9.3973503192585532</v>
      </c>
      <c r="AQ336" s="138">
        <f t="shared" si="697"/>
        <v>19.723041583206626</v>
      </c>
      <c r="AR336" s="138">
        <f t="shared" si="697"/>
        <v>94.268504165802554</v>
      </c>
      <c r="AS336" s="138">
        <f t="shared" si="697"/>
        <v>25.147625904342465</v>
      </c>
      <c r="AT336" s="138">
        <f t="shared" si="697"/>
        <v>64.59869158814638</v>
      </c>
    </row>
    <row r="338" spans="3:46" x14ac:dyDescent="0.75">
      <c r="C338" s="106" t="s">
        <v>243</v>
      </c>
    </row>
    <row r="339" spans="3:46" x14ac:dyDescent="0.75">
      <c r="C339" s="44" t="s">
        <v>64</v>
      </c>
      <c r="D339" s="122">
        <f t="shared" ref="D339:D381" si="698">SUM($E339:$AT339)</f>
        <v>-10.220770999999999</v>
      </c>
      <c r="E339" s="122">
        <f t="shared" ref="E339:AT339" si="699">IF(E110="Exits",-E155,0)</f>
        <v>-10.220770999999999</v>
      </c>
      <c r="F339" s="122">
        <f t="shared" si="699"/>
        <v>0</v>
      </c>
      <c r="G339" s="122">
        <f t="shared" si="699"/>
        <v>0</v>
      </c>
      <c r="H339" s="122">
        <f t="shared" si="699"/>
        <v>0</v>
      </c>
      <c r="I339" s="122">
        <f t="shared" si="699"/>
        <v>0</v>
      </c>
      <c r="J339" s="122">
        <f t="shared" si="699"/>
        <v>0</v>
      </c>
      <c r="K339" s="122">
        <f t="shared" si="699"/>
        <v>0</v>
      </c>
      <c r="L339" s="122">
        <f t="shared" si="699"/>
        <v>0</v>
      </c>
      <c r="M339" s="122">
        <f t="shared" si="699"/>
        <v>0</v>
      </c>
      <c r="N339" s="122">
        <f t="shared" si="699"/>
        <v>0</v>
      </c>
      <c r="O339" s="122">
        <f t="shared" si="699"/>
        <v>0</v>
      </c>
      <c r="P339" s="122">
        <f t="shared" si="699"/>
        <v>0</v>
      </c>
      <c r="Q339" s="122">
        <f t="shared" si="699"/>
        <v>0</v>
      </c>
      <c r="R339" s="122">
        <f t="shared" si="699"/>
        <v>0</v>
      </c>
      <c r="S339" s="122">
        <f t="shared" si="699"/>
        <v>0</v>
      </c>
      <c r="T339" s="122">
        <f t="shared" si="699"/>
        <v>0</v>
      </c>
      <c r="U339" s="122">
        <f t="shared" si="699"/>
        <v>0</v>
      </c>
      <c r="V339" s="122">
        <f t="shared" si="699"/>
        <v>0</v>
      </c>
      <c r="W339" s="122">
        <f t="shared" si="699"/>
        <v>0</v>
      </c>
      <c r="X339" s="122">
        <f t="shared" si="699"/>
        <v>0</v>
      </c>
      <c r="Y339" s="122">
        <f t="shared" si="699"/>
        <v>0</v>
      </c>
      <c r="Z339" s="122">
        <f t="shared" si="699"/>
        <v>0</v>
      </c>
      <c r="AA339" s="122">
        <f t="shared" si="699"/>
        <v>0</v>
      </c>
      <c r="AB339" s="122">
        <f t="shared" si="699"/>
        <v>0</v>
      </c>
      <c r="AC339" s="122">
        <f t="shared" si="699"/>
        <v>0</v>
      </c>
      <c r="AD339" s="122">
        <f t="shared" si="699"/>
        <v>0</v>
      </c>
      <c r="AE339" s="122">
        <f t="shared" si="699"/>
        <v>0</v>
      </c>
      <c r="AF339" s="122">
        <f t="shared" si="699"/>
        <v>0</v>
      </c>
      <c r="AG339" s="122">
        <f t="shared" si="699"/>
        <v>0</v>
      </c>
      <c r="AH339" s="122">
        <f t="shared" si="699"/>
        <v>0</v>
      </c>
      <c r="AI339" s="122">
        <f t="shared" si="699"/>
        <v>0</v>
      </c>
      <c r="AJ339" s="122">
        <f t="shared" si="699"/>
        <v>0</v>
      </c>
      <c r="AK339" s="122">
        <f t="shared" si="699"/>
        <v>0</v>
      </c>
      <c r="AL339" s="122">
        <f t="shared" si="699"/>
        <v>0</v>
      </c>
      <c r="AM339" s="122">
        <f t="shared" si="699"/>
        <v>0</v>
      </c>
      <c r="AN339" s="122">
        <f t="shared" si="699"/>
        <v>0</v>
      </c>
      <c r="AO339" s="122">
        <f t="shared" si="699"/>
        <v>0</v>
      </c>
      <c r="AP339" s="122">
        <f t="shared" si="699"/>
        <v>0</v>
      </c>
      <c r="AQ339" s="122">
        <f t="shared" si="699"/>
        <v>0</v>
      </c>
      <c r="AR339" s="122">
        <f t="shared" si="699"/>
        <v>0</v>
      </c>
      <c r="AS339" s="122">
        <f t="shared" si="699"/>
        <v>0</v>
      </c>
      <c r="AT339" s="122">
        <f t="shared" si="699"/>
        <v>0</v>
      </c>
    </row>
    <row r="340" spans="3:46" x14ac:dyDescent="0.75">
      <c r="C340" s="44" t="s">
        <v>97</v>
      </c>
      <c r="D340" s="122">
        <f t="shared" si="698"/>
        <v>-9.0067400000000006</v>
      </c>
      <c r="E340" s="122">
        <f t="shared" ref="E340:AT340" si="700">IF(E111="Exits",-E156,0)</f>
        <v>0</v>
      </c>
      <c r="F340" s="122">
        <f t="shared" si="700"/>
        <v>-9.0067400000000006</v>
      </c>
      <c r="G340" s="122">
        <f t="shared" si="700"/>
        <v>0</v>
      </c>
      <c r="H340" s="122">
        <f t="shared" si="700"/>
        <v>0</v>
      </c>
      <c r="I340" s="122">
        <f t="shared" si="700"/>
        <v>0</v>
      </c>
      <c r="J340" s="122">
        <f t="shared" si="700"/>
        <v>0</v>
      </c>
      <c r="K340" s="122">
        <f t="shared" si="700"/>
        <v>0</v>
      </c>
      <c r="L340" s="122">
        <f t="shared" si="700"/>
        <v>0</v>
      </c>
      <c r="M340" s="122">
        <f t="shared" si="700"/>
        <v>0</v>
      </c>
      <c r="N340" s="122">
        <f t="shared" si="700"/>
        <v>0</v>
      </c>
      <c r="O340" s="122">
        <f t="shared" si="700"/>
        <v>0</v>
      </c>
      <c r="P340" s="122">
        <f t="shared" si="700"/>
        <v>0</v>
      </c>
      <c r="Q340" s="122">
        <f t="shared" si="700"/>
        <v>0</v>
      </c>
      <c r="R340" s="122">
        <f t="shared" si="700"/>
        <v>0</v>
      </c>
      <c r="S340" s="122">
        <f t="shared" si="700"/>
        <v>0</v>
      </c>
      <c r="T340" s="122">
        <f t="shared" si="700"/>
        <v>0</v>
      </c>
      <c r="U340" s="122">
        <f t="shared" si="700"/>
        <v>0</v>
      </c>
      <c r="V340" s="122">
        <f t="shared" si="700"/>
        <v>0</v>
      </c>
      <c r="W340" s="122">
        <f t="shared" si="700"/>
        <v>0</v>
      </c>
      <c r="X340" s="122">
        <f t="shared" si="700"/>
        <v>0</v>
      </c>
      <c r="Y340" s="122">
        <f t="shared" si="700"/>
        <v>0</v>
      </c>
      <c r="Z340" s="122">
        <f t="shared" si="700"/>
        <v>0</v>
      </c>
      <c r="AA340" s="122">
        <f t="shared" si="700"/>
        <v>0</v>
      </c>
      <c r="AB340" s="122">
        <f t="shared" si="700"/>
        <v>0</v>
      </c>
      <c r="AC340" s="122">
        <f t="shared" si="700"/>
        <v>0</v>
      </c>
      <c r="AD340" s="122">
        <f t="shared" si="700"/>
        <v>0</v>
      </c>
      <c r="AE340" s="122">
        <f t="shared" si="700"/>
        <v>0</v>
      </c>
      <c r="AF340" s="122">
        <f t="shared" si="700"/>
        <v>0</v>
      </c>
      <c r="AG340" s="122">
        <f t="shared" si="700"/>
        <v>0</v>
      </c>
      <c r="AH340" s="122">
        <f t="shared" si="700"/>
        <v>0</v>
      </c>
      <c r="AI340" s="122">
        <f t="shared" si="700"/>
        <v>0</v>
      </c>
      <c r="AJ340" s="122">
        <f t="shared" si="700"/>
        <v>0</v>
      </c>
      <c r="AK340" s="122">
        <f t="shared" si="700"/>
        <v>0</v>
      </c>
      <c r="AL340" s="122">
        <f t="shared" si="700"/>
        <v>0</v>
      </c>
      <c r="AM340" s="122">
        <f t="shared" si="700"/>
        <v>0</v>
      </c>
      <c r="AN340" s="122">
        <f t="shared" si="700"/>
        <v>0</v>
      </c>
      <c r="AO340" s="122">
        <f t="shared" si="700"/>
        <v>0</v>
      </c>
      <c r="AP340" s="122">
        <f t="shared" si="700"/>
        <v>0</v>
      </c>
      <c r="AQ340" s="122">
        <f t="shared" si="700"/>
        <v>0</v>
      </c>
      <c r="AR340" s="122">
        <f t="shared" si="700"/>
        <v>0</v>
      </c>
      <c r="AS340" s="122">
        <f t="shared" si="700"/>
        <v>0</v>
      </c>
      <c r="AT340" s="122">
        <f t="shared" si="700"/>
        <v>0</v>
      </c>
    </row>
    <row r="341" spans="3:46" x14ac:dyDescent="0.75">
      <c r="C341" s="44" t="s">
        <v>65</v>
      </c>
      <c r="D341" s="122">
        <f t="shared" si="698"/>
        <v>-14.594017000000001</v>
      </c>
      <c r="E341" s="122">
        <f t="shared" ref="E341:AT341" si="701">IF(E112="Exits",-E157,0)</f>
        <v>0</v>
      </c>
      <c r="F341" s="122">
        <f t="shared" si="701"/>
        <v>0</v>
      </c>
      <c r="G341" s="122">
        <f t="shared" si="701"/>
        <v>-14.594017000000001</v>
      </c>
      <c r="H341" s="122">
        <f t="shared" si="701"/>
        <v>0</v>
      </c>
      <c r="I341" s="122">
        <f t="shared" si="701"/>
        <v>0</v>
      </c>
      <c r="J341" s="122">
        <f t="shared" si="701"/>
        <v>0</v>
      </c>
      <c r="K341" s="122">
        <f t="shared" si="701"/>
        <v>0</v>
      </c>
      <c r="L341" s="122">
        <f t="shared" si="701"/>
        <v>0</v>
      </c>
      <c r="M341" s="122">
        <f t="shared" si="701"/>
        <v>0</v>
      </c>
      <c r="N341" s="122">
        <f t="shared" si="701"/>
        <v>0</v>
      </c>
      <c r="O341" s="122">
        <f t="shared" si="701"/>
        <v>0</v>
      </c>
      <c r="P341" s="122">
        <f t="shared" si="701"/>
        <v>0</v>
      </c>
      <c r="Q341" s="122">
        <f t="shared" si="701"/>
        <v>0</v>
      </c>
      <c r="R341" s="122">
        <f t="shared" si="701"/>
        <v>0</v>
      </c>
      <c r="S341" s="122">
        <f t="shared" si="701"/>
        <v>0</v>
      </c>
      <c r="T341" s="122">
        <f t="shared" si="701"/>
        <v>0</v>
      </c>
      <c r="U341" s="122">
        <f t="shared" si="701"/>
        <v>0</v>
      </c>
      <c r="V341" s="122">
        <f t="shared" si="701"/>
        <v>0</v>
      </c>
      <c r="W341" s="122">
        <f t="shared" si="701"/>
        <v>0</v>
      </c>
      <c r="X341" s="122">
        <f t="shared" si="701"/>
        <v>0</v>
      </c>
      <c r="Y341" s="122">
        <f t="shared" si="701"/>
        <v>0</v>
      </c>
      <c r="Z341" s="122">
        <f t="shared" si="701"/>
        <v>0</v>
      </c>
      <c r="AA341" s="122">
        <f t="shared" si="701"/>
        <v>0</v>
      </c>
      <c r="AB341" s="122">
        <f t="shared" si="701"/>
        <v>0</v>
      </c>
      <c r="AC341" s="122">
        <f t="shared" si="701"/>
        <v>0</v>
      </c>
      <c r="AD341" s="122">
        <f t="shared" si="701"/>
        <v>0</v>
      </c>
      <c r="AE341" s="122">
        <f t="shared" si="701"/>
        <v>0</v>
      </c>
      <c r="AF341" s="122">
        <f t="shared" si="701"/>
        <v>0</v>
      </c>
      <c r="AG341" s="122">
        <f t="shared" si="701"/>
        <v>0</v>
      </c>
      <c r="AH341" s="122">
        <f t="shared" si="701"/>
        <v>0</v>
      </c>
      <c r="AI341" s="122">
        <f t="shared" si="701"/>
        <v>0</v>
      </c>
      <c r="AJ341" s="122">
        <f t="shared" si="701"/>
        <v>0</v>
      </c>
      <c r="AK341" s="122">
        <f t="shared" si="701"/>
        <v>0</v>
      </c>
      <c r="AL341" s="122">
        <f t="shared" si="701"/>
        <v>0</v>
      </c>
      <c r="AM341" s="122">
        <f t="shared" si="701"/>
        <v>0</v>
      </c>
      <c r="AN341" s="122">
        <f t="shared" si="701"/>
        <v>0</v>
      </c>
      <c r="AO341" s="122">
        <f t="shared" si="701"/>
        <v>0</v>
      </c>
      <c r="AP341" s="122">
        <f t="shared" si="701"/>
        <v>0</v>
      </c>
      <c r="AQ341" s="122">
        <f t="shared" si="701"/>
        <v>0</v>
      </c>
      <c r="AR341" s="122">
        <f t="shared" si="701"/>
        <v>0</v>
      </c>
      <c r="AS341" s="122">
        <f t="shared" si="701"/>
        <v>0</v>
      </c>
      <c r="AT341" s="122">
        <f t="shared" si="701"/>
        <v>0</v>
      </c>
    </row>
    <row r="342" spans="3:46" x14ac:dyDescent="0.75">
      <c r="C342" s="44" t="s">
        <v>66</v>
      </c>
      <c r="D342" s="122">
        <f t="shared" si="698"/>
        <v>-4.7976489999999989</v>
      </c>
      <c r="E342" s="122">
        <f t="shared" ref="E342:AT342" si="702">IF(E113="Exits",-E158,0)</f>
        <v>0</v>
      </c>
      <c r="F342" s="122">
        <f t="shared" si="702"/>
        <v>0</v>
      </c>
      <c r="G342" s="122">
        <f t="shared" si="702"/>
        <v>0</v>
      </c>
      <c r="H342" s="122">
        <f t="shared" si="702"/>
        <v>-4.7976489999999989</v>
      </c>
      <c r="I342" s="122">
        <f t="shared" si="702"/>
        <v>0</v>
      </c>
      <c r="J342" s="122">
        <f t="shared" si="702"/>
        <v>0</v>
      </c>
      <c r="K342" s="122">
        <f t="shared" si="702"/>
        <v>0</v>
      </c>
      <c r="L342" s="122">
        <f t="shared" si="702"/>
        <v>0</v>
      </c>
      <c r="M342" s="122">
        <f t="shared" si="702"/>
        <v>0</v>
      </c>
      <c r="N342" s="122">
        <f t="shared" si="702"/>
        <v>0</v>
      </c>
      <c r="O342" s="122">
        <f t="shared" si="702"/>
        <v>0</v>
      </c>
      <c r="P342" s="122">
        <f t="shared" si="702"/>
        <v>0</v>
      </c>
      <c r="Q342" s="122">
        <f t="shared" si="702"/>
        <v>0</v>
      </c>
      <c r="R342" s="122">
        <f t="shared" si="702"/>
        <v>0</v>
      </c>
      <c r="S342" s="122">
        <f t="shared" si="702"/>
        <v>0</v>
      </c>
      <c r="T342" s="122">
        <f t="shared" si="702"/>
        <v>0</v>
      </c>
      <c r="U342" s="122">
        <f t="shared" si="702"/>
        <v>0</v>
      </c>
      <c r="V342" s="122">
        <f t="shared" si="702"/>
        <v>0</v>
      </c>
      <c r="W342" s="122">
        <f t="shared" si="702"/>
        <v>0</v>
      </c>
      <c r="X342" s="122">
        <f t="shared" si="702"/>
        <v>0</v>
      </c>
      <c r="Y342" s="122">
        <f t="shared" si="702"/>
        <v>0</v>
      </c>
      <c r="Z342" s="122">
        <f t="shared" si="702"/>
        <v>0</v>
      </c>
      <c r="AA342" s="122">
        <f t="shared" si="702"/>
        <v>0</v>
      </c>
      <c r="AB342" s="122">
        <f t="shared" si="702"/>
        <v>0</v>
      </c>
      <c r="AC342" s="122">
        <f t="shared" si="702"/>
        <v>0</v>
      </c>
      <c r="AD342" s="122">
        <f t="shared" si="702"/>
        <v>0</v>
      </c>
      <c r="AE342" s="122">
        <f t="shared" si="702"/>
        <v>0</v>
      </c>
      <c r="AF342" s="122">
        <f t="shared" si="702"/>
        <v>0</v>
      </c>
      <c r="AG342" s="122">
        <f t="shared" si="702"/>
        <v>0</v>
      </c>
      <c r="AH342" s="122">
        <f t="shared" si="702"/>
        <v>0</v>
      </c>
      <c r="AI342" s="122">
        <f t="shared" si="702"/>
        <v>0</v>
      </c>
      <c r="AJ342" s="122">
        <f t="shared" si="702"/>
        <v>0</v>
      </c>
      <c r="AK342" s="122">
        <f t="shared" si="702"/>
        <v>0</v>
      </c>
      <c r="AL342" s="122">
        <f t="shared" si="702"/>
        <v>0</v>
      </c>
      <c r="AM342" s="122">
        <f t="shared" si="702"/>
        <v>0</v>
      </c>
      <c r="AN342" s="122">
        <f t="shared" si="702"/>
        <v>0</v>
      </c>
      <c r="AO342" s="122">
        <f t="shared" si="702"/>
        <v>0</v>
      </c>
      <c r="AP342" s="122">
        <f t="shared" si="702"/>
        <v>0</v>
      </c>
      <c r="AQ342" s="122">
        <f t="shared" si="702"/>
        <v>0</v>
      </c>
      <c r="AR342" s="122">
        <f t="shared" si="702"/>
        <v>0</v>
      </c>
      <c r="AS342" s="122">
        <f t="shared" si="702"/>
        <v>0</v>
      </c>
      <c r="AT342" s="122">
        <f t="shared" si="702"/>
        <v>0</v>
      </c>
    </row>
    <row r="343" spans="3:46" x14ac:dyDescent="0.75">
      <c r="C343" s="44" t="s">
        <v>67</v>
      </c>
      <c r="D343" s="122">
        <f t="shared" si="698"/>
        <v>-5.8749200000000013</v>
      </c>
      <c r="E343" s="122">
        <f t="shared" ref="E343:AT343" si="703">IF(E114="Exits",-E159,0)</f>
        <v>0</v>
      </c>
      <c r="F343" s="122">
        <f t="shared" si="703"/>
        <v>0</v>
      </c>
      <c r="G343" s="122">
        <f t="shared" si="703"/>
        <v>0</v>
      </c>
      <c r="H343" s="122">
        <f t="shared" si="703"/>
        <v>0</v>
      </c>
      <c r="I343" s="122">
        <f t="shared" si="703"/>
        <v>-5.8749200000000013</v>
      </c>
      <c r="J343" s="122">
        <f t="shared" si="703"/>
        <v>0</v>
      </c>
      <c r="K343" s="122">
        <f t="shared" si="703"/>
        <v>0</v>
      </c>
      <c r="L343" s="122">
        <f t="shared" si="703"/>
        <v>0</v>
      </c>
      <c r="M343" s="122">
        <f t="shared" si="703"/>
        <v>0</v>
      </c>
      <c r="N343" s="122">
        <f t="shared" si="703"/>
        <v>0</v>
      </c>
      <c r="O343" s="122">
        <f t="shared" si="703"/>
        <v>0</v>
      </c>
      <c r="P343" s="122">
        <f t="shared" si="703"/>
        <v>0</v>
      </c>
      <c r="Q343" s="122">
        <f t="shared" si="703"/>
        <v>0</v>
      </c>
      <c r="R343" s="122">
        <f t="shared" si="703"/>
        <v>0</v>
      </c>
      <c r="S343" s="122">
        <f t="shared" si="703"/>
        <v>0</v>
      </c>
      <c r="T343" s="122">
        <f t="shared" si="703"/>
        <v>0</v>
      </c>
      <c r="U343" s="122">
        <f t="shared" si="703"/>
        <v>0</v>
      </c>
      <c r="V343" s="122">
        <f t="shared" si="703"/>
        <v>0</v>
      </c>
      <c r="W343" s="122">
        <f t="shared" si="703"/>
        <v>0</v>
      </c>
      <c r="X343" s="122">
        <f t="shared" si="703"/>
        <v>0</v>
      </c>
      <c r="Y343" s="122">
        <f t="shared" si="703"/>
        <v>0</v>
      </c>
      <c r="Z343" s="122">
        <f t="shared" si="703"/>
        <v>0</v>
      </c>
      <c r="AA343" s="122">
        <f t="shared" si="703"/>
        <v>0</v>
      </c>
      <c r="AB343" s="122">
        <f t="shared" si="703"/>
        <v>0</v>
      </c>
      <c r="AC343" s="122">
        <f t="shared" si="703"/>
        <v>0</v>
      </c>
      <c r="AD343" s="122">
        <f t="shared" si="703"/>
        <v>0</v>
      </c>
      <c r="AE343" s="122">
        <f t="shared" si="703"/>
        <v>0</v>
      </c>
      <c r="AF343" s="122">
        <f t="shared" si="703"/>
        <v>0</v>
      </c>
      <c r="AG343" s="122">
        <f t="shared" si="703"/>
        <v>0</v>
      </c>
      <c r="AH343" s="122">
        <f t="shared" si="703"/>
        <v>0</v>
      </c>
      <c r="AI343" s="122">
        <f t="shared" si="703"/>
        <v>0</v>
      </c>
      <c r="AJ343" s="122">
        <f t="shared" si="703"/>
        <v>0</v>
      </c>
      <c r="AK343" s="122">
        <f t="shared" si="703"/>
        <v>0</v>
      </c>
      <c r="AL343" s="122">
        <f t="shared" si="703"/>
        <v>0</v>
      </c>
      <c r="AM343" s="122">
        <f t="shared" si="703"/>
        <v>0</v>
      </c>
      <c r="AN343" s="122">
        <f t="shared" si="703"/>
        <v>0</v>
      </c>
      <c r="AO343" s="122">
        <f t="shared" si="703"/>
        <v>0</v>
      </c>
      <c r="AP343" s="122">
        <f t="shared" si="703"/>
        <v>0</v>
      </c>
      <c r="AQ343" s="122">
        <f t="shared" si="703"/>
        <v>0</v>
      </c>
      <c r="AR343" s="122">
        <f t="shared" si="703"/>
        <v>0</v>
      </c>
      <c r="AS343" s="122">
        <f t="shared" si="703"/>
        <v>0</v>
      </c>
      <c r="AT343" s="122">
        <f t="shared" si="703"/>
        <v>0</v>
      </c>
    </row>
    <row r="344" spans="3:46" x14ac:dyDescent="0.75">
      <c r="C344" s="44" t="s">
        <v>68</v>
      </c>
      <c r="D344" s="122">
        <f t="shared" si="698"/>
        <v>-28.233866000000003</v>
      </c>
      <c r="E344" s="122">
        <f t="shared" ref="E344:AT344" si="704">IF(E115="Exits",-E160,0)</f>
        <v>0</v>
      </c>
      <c r="F344" s="122">
        <f t="shared" si="704"/>
        <v>0</v>
      </c>
      <c r="G344" s="122">
        <f t="shared" si="704"/>
        <v>0</v>
      </c>
      <c r="H344" s="122">
        <f t="shared" si="704"/>
        <v>0</v>
      </c>
      <c r="I344" s="122">
        <f t="shared" si="704"/>
        <v>0</v>
      </c>
      <c r="J344" s="122">
        <f t="shared" si="704"/>
        <v>-28.233866000000003</v>
      </c>
      <c r="K344" s="122">
        <f t="shared" si="704"/>
        <v>0</v>
      </c>
      <c r="L344" s="122">
        <f t="shared" si="704"/>
        <v>0</v>
      </c>
      <c r="M344" s="122">
        <f t="shared" si="704"/>
        <v>0</v>
      </c>
      <c r="N344" s="122">
        <f t="shared" si="704"/>
        <v>0</v>
      </c>
      <c r="O344" s="122">
        <f t="shared" si="704"/>
        <v>0</v>
      </c>
      <c r="P344" s="122">
        <f t="shared" si="704"/>
        <v>0</v>
      </c>
      <c r="Q344" s="122">
        <f t="shared" si="704"/>
        <v>0</v>
      </c>
      <c r="R344" s="122">
        <f t="shared" si="704"/>
        <v>0</v>
      </c>
      <c r="S344" s="122">
        <f t="shared" si="704"/>
        <v>0</v>
      </c>
      <c r="T344" s="122">
        <f t="shared" si="704"/>
        <v>0</v>
      </c>
      <c r="U344" s="122">
        <f t="shared" si="704"/>
        <v>0</v>
      </c>
      <c r="V344" s="122">
        <f t="shared" si="704"/>
        <v>0</v>
      </c>
      <c r="W344" s="122">
        <f t="shared" si="704"/>
        <v>0</v>
      </c>
      <c r="X344" s="122">
        <f t="shared" si="704"/>
        <v>0</v>
      </c>
      <c r="Y344" s="122">
        <f t="shared" si="704"/>
        <v>0</v>
      </c>
      <c r="Z344" s="122">
        <f t="shared" si="704"/>
        <v>0</v>
      </c>
      <c r="AA344" s="122">
        <f t="shared" si="704"/>
        <v>0</v>
      </c>
      <c r="AB344" s="122">
        <f t="shared" si="704"/>
        <v>0</v>
      </c>
      <c r="AC344" s="122">
        <f t="shared" si="704"/>
        <v>0</v>
      </c>
      <c r="AD344" s="122">
        <f t="shared" si="704"/>
        <v>0</v>
      </c>
      <c r="AE344" s="122">
        <f t="shared" si="704"/>
        <v>0</v>
      </c>
      <c r="AF344" s="122">
        <f t="shared" si="704"/>
        <v>0</v>
      </c>
      <c r="AG344" s="122">
        <f t="shared" si="704"/>
        <v>0</v>
      </c>
      <c r="AH344" s="122">
        <f t="shared" si="704"/>
        <v>0</v>
      </c>
      <c r="AI344" s="122">
        <f t="shared" si="704"/>
        <v>0</v>
      </c>
      <c r="AJ344" s="122">
        <f t="shared" si="704"/>
        <v>0</v>
      </c>
      <c r="AK344" s="122">
        <f t="shared" si="704"/>
        <v>0</v>
      </c>
      <c r="AL344" s="122">
        <f t="shared" si="704"/>
        <v>0</v>
      </c>
      <c r="AM344" s="122">
        <f t="shared" si="704"/>
        <v>0</v>
      </c>
      <c r="AN344" s="122">
        <f t="shared" si="704"/>
        <v>0</v>
      </c>
      <c r="AO344" s="122">
        <f t="shared" si="704"/>
        <v>0</v>
      </c>
      <c r="AP344" s="122">
        <f t="shared" si="704"/>
        <v>0</v>
      </c>
      <c r="AQ344" s="122">
        <f t="shared" si="704"/>
        <v>0</v>
      </c>
      <c r="AR344" s="122">
        <f t="shared" si="704"/>
        <v>0</v>
      </c>
      <c r="AS344" s="122">
        <f t="shared" si="704"/>
        <v>0</v>
      </c>
      <c r="AT344" s="122">
        <f t="shared" si="704"/>
        <v>0</v>
      </c>
    </row>
    <row r="345" spans="3:46" x14ac:dyDescent="0.75">
      <c r="C345" s="44" t="s">
        <v>99</v>
      </c>
      <c r="D345" s="122">
        <f t="shared" si="698"/>
        <v>-46.417936000000019</v>
      </c>
      <c r="E345" s="122">
        <f t="shared" ref="E345:AT345" si="705">IF(E116="Exits",-E161,0)</f>
        <v>0</v>
      </c>
      <c r="F345" s="122">
        <f t="shared" si="705"/>
        <v>0</v>
      </c>
      <c r="G345" s="122">
        <f t="shared" si="705"/>
        <v>0</v>
      </c>
      <c r="H345" s="122">
        <f t="shared" si="705"/>
        <v>0</v>
      </c>
      <c r="I345" s="122">
        <f t="shared" si="705"/>
        <v>0</v>
      </c>
      <c r="J345" s="122">
        <f t="shared" si="705"/>
        <v>0</v>
      </c>
      <c r="K345" s="122">
        <f t="shared" si="705"/>
        <v>-46.417936000000019</v>
      </c>
      <c r="L345" s="122">
        <f t="shared" si="705"/>
        <v>0</v>
      </c>
      <c r="M345" s="122">
        <f t="shared" si="705"/>
        <v>0</v>
      </c>
      <c r="N345" s="122">
        <f t="shared" si="705"/>
        <v>0</v>
      </c>
      <c r="O345" s="122">
        <f t="shared" si="705"/>
        <v>0</v>
      </c>
      <c r="P345" s="122">
        <f t="shared" si="705"/>
        <v>0</v>
      </c>
      <c r="Q345" s="122">
        <f t="shared" si="705"/>
        <v>0</v>
      </c>
      <c r="R345" s="122">
        <f t="shared" si="705"/>
        <v>0</v>
      </c>
      <c r="S345" s="122">
        <f t="shared" si="705"/>
        <v>0</v>
      </c>
      <c r="T345" s="122">
        <f t="shared" si="705"/>
        <v>0</v>
      </c>
      <c r="U345" s="122">
        <f t="shared" si="705"/>
        <v>0</v>
      </c>
      <c r="V345" s="122">
        <f t="shared" si="705"/>
        <v>0</v>
      </c>
      <c r="W345" s="122">
        <f t="shared" si="705"/>
        <v>0</v>
      </c>
      <c r="X345" s="122">
        <f t="shared" si="705"/>
        <v>0</v>
      </c>
      <c r="Y345" s="122">
        <f t="shared" si="705"/>
        <v>0</v>
      </c>
      <c r="Z345" s="122">
        <f t="shared" si="705"/>
        <v>0</v>
      </c>
      <c r="AA345" s="122">
        <f t="shared" si="705"/>
        <v>0</v>
      </c>
      <c r="AB345" s="122">
        <f t="shared" si="705"/>
        <v>0</v>
      </c>
      <c r="AC345" s="122">
        <f t="shared" si="705"/>
        <v>0</v>
      </c>
      <c r="AD345" s="122">
        <f t="shared" si="705"/>
        <v>0</v>
      </c>
      <c r="AE345" s="122">
        <f t="shared" si="705"/>
        <v>0</v>
      </c>
      <c r="AF345" s="122">
        <f t="shared" si="705"/>
        <v>0</v>
      </c>
      <c r="AG345" s="122">
        <f t="shared" si="705"/>
        <v>0</v>
      </c>
      <c r="AH345" s="122">
        <f t="shared" si="705"/>
        <v>0</v>
      </c>
      <c r="AI345" s="122">
        <f t="shared" si="705"/>
        <v>0</v>
      </c>
      <c r="AJ345" s="122">
        <f t="shared" si="705"/>
        <v>0</v>
      </c>
      <c r="AK345" s="122">
        <f t="shared" si="705"/>
        <v>0</v>
      </c>
      <c r="AL345" s="122">
        <f t="shared" si="705"/>
        <v>0</v>
      </c>
      <c r="AM345" s="122">
        <f t="shared" si="705"/>
        <v>0</v>
      </c>
      <c r="AN345" s="122">
        <f t="shared" si="705"/>
        <v>0</v>
      </c>
      <c r="AO345" s="122">
        <f t="shared" si="705"/>
        <v>0</v>
      </c>
      <c r="AP345" s="122">
        <f t="shared" si="705"/>
        <v>0</v>
      </c>
      <c r="AQ345" s="122">
        <f t="shared" si="705"/>
        <v>0</v>
      </c>
      <c r="AR345" s="122">
        <f t="shared" si="705"/>
        <v>0</v>
      </c>
      <c r="AS345" s="122">
        <f t="shared" si="705"/>
        <v>0</v>
      </c>
      <c r="AT345" s="122">
        <f t="shared" si="705"/>
        <v>0</v>
      </c>
    </row>
    <row r="346" spans="3:46" x14ac:dyDescent="0.75">
      <c r="C346" s="44" t="s">
        <v>100</v>
      </c>
      <c r="D346" s="122">
        <f t="shared" si="698"/>
        <v>-2.2516899999999991</v>
      </c>
      <c r="E346" s="122">
        <f t="shared" ref="E346:AT346" si="706">IF(E117="Exits",-E162,0)</f>
        <v>0</v>
      </c>
      <c r="F346" s="122">
        <f t="shared" si="706"/>
        <v>0</v>
      </c>
      <c r="G346" s="122">
        <f t="shared" si="706"/>
        <v>0</v>
      </c>
      <c r="H346" s="122">
        <f t="shared" si="706"/>
        <v>0</v>
      </c>
      <c r="I346" s="122">
        <f t="shared" si="706"/>
        <v>0</v>
      </c>
      <c r="J346" s="122">
        <f t="shared" si="706"/>
        <v>0</v>
      </c>
      <c r="K346" s="122">
        <f t="shared" si="706"/>
        <v>0</v>
      </c>
      <c r="L346" s="122">
        <f t="shared" si="706"/>
        <v>-2.2516899999999991</v>
      </c>
      <c r="M346" s="122">
        <f t="shared" si="706"/>
        <v>0</v>
      </c>
      <c r="N346" s="122">
        <f t="shared" si="706"/>
        <v>0</v>
      </c>
      <c r="O346" s="122">
        <f t="shared" si="706"/>
        <v>0</v>
      </c>
      <c r="P346" s="122">
        <f t="shared" si="706"/>
        <v>0</v>
      </c>
      <c r="Q346" s="122">
        <f t="shared" si="706"/>
        <v>0</v>
      </c>
      <c r="R346" s="122">
        <f t="shared" si="706"/>
        <v>0</v>
      </c>
      <c r="S346" s="122">
        <f t="shared" si="706"/>
        <v>0</v>
      </c>
      <c r="T346" s="122">
        <f t="shared" si="706"/>
        <v>0</v>
      </c>
      <c r="U346" s="122">
        <f t="shared" si="706"/>
        <v>0</v>
      </c>
      <c r="V346" s="122">
        <f t="shared" si="706"/>
        <v>0</v>
      </c>
      <c r="W346" s="122">
        <f t="shared" si="706"/>
        <v>0</v>
      </c>
      <c r="X346" s="122">
        <f t="shared" si="706"/>
        <v>0</v>
      </c>
      <c r="Y346" s="122">
        <f t="shared" si="706"/>
        <v>0</v>
      </c>
      <c r="Z346" s="122">
        <f t="shared" si="706"/>
        <v>0</v>
      </c>
      <c r="AA346" s="122">
        <f t="shared" si="706"/>
        <v>0</v>
      </c>
      <c r="AB346" s="122">
        <f t="shared" si="706"/>
        <v>0</v>
      </c>
      <c r="AC346" s="122">
        <f t="shared" si="706"/>
        <v>0</v>
      </c>
      <c r="AD346" s="122">
        <f t="shared" si="706"/>
        <v>0</v>
      </c>
      <c r="AE346" s="122">
        <f t="shared" si="706"/>
        <v>0</v>
      </c>
      <c r="AF346" s="122">
        <f t="shared" si="706"/>
        <v>0</v>
      </c>
      <c r="AG346" s="122">
        <f t="shared" si="706"/>
        <v>0</v>
      </c>
      <c r="AH346" s="122">
        <f t="shared" si="706"/>
        <v>0</v>
      </c>
      <c r="AI346" s="122">
        <f t="shared" si="706"/>
        <v>0</v>
      </c>
      <c r="AJ346" s="122">
        <f t="shared" si="706"/>
        <v>0</v>
      </c>
      <c r="AK346" s="122">
        <f t="shared" si="706"/>
        <v>0</v>
      </c>
      <c r="AL346" s="122">
        <f t="shared" si="706"/>
        <v>0</v>
      </c>
      <c r="AM346" s="122">
        <f t="shared" si="706"/>
        <v>0</v>
      </c>
      <c r="AN346" s="122">
        <f t="shared" si="706"/>
        <v>0</v>
      </c>
      <c r="AO346" s="122">
        <f t="shared" si="706"/>
        <v>0</v>
      </c>
      <c r="AP346" s="122">
        <f t="shared" si="706"/>
        <v>0</v>
      </c>
      <c r="AQ346" s="122">
        <f t="shared" si="706"/>
        <v>0</v>
      </c>
      <c r="AR346" s="122">
        <f t="shared" si="706"/>
        <v>0</v>
      </c>
      <c r="AS346" s="122">
        <f t="shared" si="706"/>
        <v>0</v>
      </c>
      <c r="AT346" s="122">
        <f t="shared" si="706"/>
        <v>0</v>
      </c>
    </row>
    <row r="347" spans="3:46" x14ac:dyDescent="0.75">
      <c r="C347" s="44" t="s">
        <v>69</v>
      </c>
      <c r="D347" s="122">
        <f t="shared" si="698"/>
        <v>-9.9771680000000007</v>
      </c>
      <c r="E347" s="122">
        <f t="shared" ref="E347:AT347" si="707">IF(E118="Exits",-E163,0)</f>
        <v>0</v>
      </c>
      <c r="F347" s="122">
        <f t="shared" si="707"/>
        <v>0</v>
      </c>
      <c r="G347" s="122">
        <f t="shared" si="707"/>
        <v>0</v>
      </c>
      <c r="H347" s="122">
        <f t="shared" si="707"/>
        <v>0</v>
      </c>
      <c r="I347" s="122">
        <f t="shared" si="707"/>
        <v>0</v>
      </c>
      <c r="J347" s="122">
        <f t="shared" si="707"/>
        <v>0</v>
      </c>
      <c r="K347" s="122">
        <f t="shared" si="707"/>
        <v>0</v>
      </c>
      <c r="L347" s="122">
        <f t="shared" si="707"/>
        <v>0</v>
      </c>
      <c r="M347" s="122">
        <f t="shared" si="707"/>
        <v>-9.9771680000000007</v>
      </c>
      <c r="N347" s="122">
        <f t="shared" si="707"/>
        <v>0</v>
      </c>
      <c r="O347" s="122">
        <f t="shared" si="707"/>
        <v>0</v>
      </c>
      <c r="P347" s="122">
        <f t="shared" si="707"/>
        <v>0</v>
      </c>
      <c r="Q347" s="122">
        <f t="shared" si="707"/>
        <v>0</v>
      </c>
      <c r="R347" s="122">
        <f t="shared" si="707"/>
        <v>0</v>
      </c>
      <c r="S347" s="122">
        <f t="shared" si="707"/>
        <v>0</v>
      </c>
      <c r="T347" s="122">
        <f t="shared" si="707"/>
        <v>0</v>
      </c>
      <c r="U347" s="122">
        <f t="shared" si="707"/>
        <v>0</v>
      </c>
      <c r="V347" s="122">
        <f t="shared" si="707"/>
        <v>0</v>
      </c>
      <c r="W347" s="122">
        <f t="shared" si="707"/>
        <v>0</v>
      </c>
      <c r="X347" s="122">
        <f t="shared" si="707"/>
        <v>0</v>
      </c>
      <c r="Y347" s="122">
        <f t="shared" si="707"/>
        <v>0</v>
      </c>
      <c r="Z347" s="122">
        <f t="shared" si="707"/>
        <v>0</v>
      </c>
      <c r="AA347" s="122">
        <f t="shared" si="707"/>
        <v>0</v>
      </c>
      <c r="AB347" s="122">
        <f t="shared" si="707"/>
        <v>0</v>
      </c>
      <c r="AC347" s="122">
        <f t="shared" si="707"/>
        <v>0</v>
      </c>
      <c r="AD347" s="122">
        <f t="shared" si="707"/>
        <v>0</v>
      </c>
      <c r="AE347" s="122">
        <f t="shared" si="707"/>
        <v>0</v>
      </c>
      <c r="AF347" s="122">
        <f t="shared" si="707"/>
        <v>0</v>
      </c>
      <c r="AG347" s="122">
        <f t="shared" si="707"/>
        <v>0</v>
      </c>
      <c r="AH347" s="122">
        <f t="shared" si="707"/>
        <v>0</v>
      </c>
      <c r="AI347" s="122">
        <f t="shared" si="707"/>
        <v>0</v>
      </c>
      <c r="AJ347" s="122">
        <f t="shared" si="707"/>
        <v>0</v>
      </c>
      <c r="AK347" s="122">
        <f t="shared" si="707"/>
        <v>0</v>
      </c>
      <c r="AL347" s="122">
        <f t="shared" si="707"/>
        <v>0</v>
      </c>
      <c r="AM347" s="122">
        <f t="shared" si="707"/>
        <v>0</v>
      </c>
      <c r="AN347" s="122">
        <f t="shared" si="707"/>
        <v>0</v>
      </c>
      <c r="AO347" s="122">
        <f t="shared" si="707"/>
        <v>0</v>
      </c>
      <c r="AP347" s="122">
        <f t="shared" si="707"/>
        <v>0</v>
      </c>
      <c r="AQ347" s="122">
        <f t="shared" si="707"/>
        <v>0</v>
      </c>
      <c r="AR347" s="122">
        <f t="shared" si="707"/>
        <v>0</v>
      </c>
      <c r="AS347" s="122">
        <f t="shared" si="707"/>
        <v>0</v>
      </c>
      <c r="AT347" s="122">
        <f t="shared" si="707"/>
        <v>0</v>
      </c>
    </row>
    <row r="348" spans="3:46" x14ac:dyDescent="0.75">
      <c r="C348" s="44" t="s">
        <v>138</v>
      </c>
      <c r="D348" s="122">
        <f t="shared" si="698"/>
        <v>-64.461261999999991</v>
      </c>
      <c r="E348" s="122">
        <f t="shared" ref="E348:AT348" si="708">IF(E119="Exits",-E164,0)</f>
        <v>0</v>
      </c>
      <c r="F348" s="122">
        <f t="shared" si="708"/>
        <v>0</v>
      </c>
      <c r="G348" s="122">
        <f t="shared" si="708"/>
        <v>0</v>
      </c>
      <c r="H348" s="122">
        <f t="shared" si="708"/>
        <v>0</v>
      </c>
      <c r="I348" s="122">
        <f t="shared" si="708"/>
        <v>0</v>
      </c>
      <c r="J348" s="122">
        <f t="shared" si="708"/>
        <v>0</v>
      </c>
      <c r="K348" s="122">
        <f t="shared" si="708"/>
        <v>0</v>
      </c>
      <c r="L348" s="122">
        <f t="shared" si="708"/>
        <v>0</v>
      </c>
      <c r="M348" s="122">
        <f t="shared" si="708"/>
        <v>0</v>
      </c>
      <c r="N348" s="122">
        <f t="shared" si="708"/>
        <v>-64.461261999999991</v>
      </c>
      <c r="O348" s="122">
        <f t="shared" si="708"/>
        <v>0</v>
      </c>
      <c r="P348" s="122">
        <f t="shared" si="708"/>
        <v>0</v>
      </c>
      <c r="Q348" s="122">
        <f t="shared" si="708"/>
        <v>0</v>
      </c>
      <c r="R348" s="122">
        <f t="shared" si="708"/>
        <v>0</v>
      </c>
      <c r="S348" s="122">
        <f t="shared" si="708"/>
        <v>0</v>
      </c>
      <c r="T348" s="122">
        <f t="shared" si="708"/>
        <v>0</v>
      </c>
      <c r="U348" s="122">
        <f t="shared" si="708"/>
        <v>0</v>
      </c>
      <c r="V348" s="122">
        <f t="shared" si="708"/>
        <v>0</v>
      </c>
      <c r="W348" s="122">
        <f t="shared" si="708"/>
        <v>0</v>
      </c>
      <c r="X348" s="122">
        <f t="shared" si="708"/>
        <v>0</v>
      </c>
      <c r="Y348" s="122">
        <f t="shared" si="708"/>
        <v>0</v>
      </c>
      <c r="Z348" s="122">
        <f t="shared" si="708"/>
        <v>0</v>
      </c>
      <c r="AA348" s="122">
        <f t="shared" si="708"/>
        <v>0</v>
      </c>
      <c r="AB348" s="122">
        <f t="shared" si="708"/>
        <v>0</v>
      </c>
      <c r="AC348" s="122">
        <f t="shared" si="708"/>
        <v>0</v>
      </c>
      <c r="AD348" s="122">
        <f t="shared" si="708"/>
        <v>0</v>
      </c>
      <c r="AE348" s="122">
        <f t="shared" si="708"/>
        <v>0</v>
      </c>
      <c r="AF348" s="122">
        <f t="shared" si="708"/>
        <v>0</v>
      </c>
      <c r="AG348" s="122">
        <f t="shared" si="708"/>
        <v>0</v>
      </c>
      <c r="AH348" s="122">
        <f t="shared" si="708"/>
        <v>0</v>
      </c>
      <c r="AI348" s="122">
        <f t="shared" si="708"/>
        <v>0</v>
      </c>
      <c r="AJ348" s="122">
        <f t="shared" si="708"/>
        <v>0</v>
      </c>
      <c r="AK348" s="122">
        <f t="shared" si="708"/>
        <v>0</v>
      </c>
      <c r="AL348" s="122">
        <f t="shared" si="708"/>
        <v>0</v>
      </c>
      <c r="AM348" s="122">
        <f t="shared" si="708"/>
        <v>0</v>
      </c>
      <c r="AN348" s="122">
        <f t="shared" si="708"/>
        <v>0</v>
      </c>
      <c r="AO348" s="122">
        <f t="shared" si="708"/>
        <v>0</v>
      </c>
      <c r="AP348" s="122">
        <f t="shared" si="708"/>
        <v>0</v>
      </c>
      <c r="AQ348" s="122">
        <f t="shared" si="708"/>
        <v>0</v>
      </c>
      <c r="AR348" s="122">
        <f t="shared" si="708"/>
        <v>0</v>
      </c>
      <c r="AS348" s="122">
        <f t="shared" si="708"/>
        <v>0</v>
      </c>
      <c r="AT348" s="122">
        <f t="shared" si="708"/>
        <v>0</v>
      </c>
    </row>
    <row r="349" spans="3:46" x14ac:dyDescent="0.75">
      <c r="C349" s="44" t="s">
        <v>70</v>
      </c>
      <c r="D349" s="122">
        <f>SUM($E349:$AT349)</f>
        <v>-22.111286999999994</v>
      </c>
      <c r="E349" s="122">
        <f t="shared" ref="E349:AT349" si="709">IF(E120="Exits",-E165,0)</f>
        <v>0</v>
      </c>
      <c r="F349" s="122">
        <f t="shared" si="709"/>
        <v>0</v>
      </c>
      <c r="G349" s="122">
        <f t="shared" si="709"/>
        <v>0</v>
      </c>
      <c r="H349" s="122">
        <f t="shared" si="709"/>
        <v>0</v>
      </c>
      <c r="I349" s="122">
        <f t="shared" si="709"/>
        <v>0</v>
      </c>
      <c r="J349" s="122">
        <f t="shared" si="709"/>
        <v>0</v>
      </c>
      <c r="K349" s="122">
        <f t="shared" si="709"/>
        <v>0</v>
      </c>
      <c r="L349" s="122">
        <f t="shared" si="709"/>
        <v>0</v>
      </c>
      <c r="M349" s="122">
        <f t="shared" si="709"/>
        <v>0</v>
      </c>
      <c r="N349" s="122">
        <f t="shared" si="709"/>
        <v>0</v>
      </c>
      <c r="O349" s="122">
        <f t="shared" si="709"/>
        <v>-22.111286999999994</v>
      </c>
      <c r="P349" s="122">
        <f t="shared" si="709"/>
        <v>0</v>
      </c>
      <c r="Q349" s="122">
        <f t="shared" si="709"/>
        <v>0</v>
      </c>
      <c r="R349" s="122">
        <f t="shared" si="709"/>
        <v>0</v>
      </c>
      <c r="S349" s="122">
        <f t="shared" si="709"/>
        <v>0</v>
      </c>
      <c r="T349" s="122">
        <f t="shared" si="709"/>
        <v>0</v>
      </c>
      <c r="U349" s="122">
        <f t="shared" si="709"/>
        <v>0</v>
      </c>
      <c r="V349" s="122">
        <f t="shared" si="709"/>
        <v>0</v>
      </c>
      <c r="W349" s="122">
        <f t="shared" si="709"/>
        <v>0</v>
      </c>
      <c r="X349" s="122">
        <f t="shared" si="709"/>
        <v>0</v>
      </c>
      <c r="Y349" s="122">
        <f t="shared" si="709"/>
        <v>0</v>
      </c>
      <c r="Z349" s="122">
        <f t="shared" si="709"/>
        <v>0</v>
      </c>
      <c r="AA349" s="122">
        <f t="shared" si="709"/>
        <v>0</v>
      </c>
      <c r="AB349" s="122">
        <f t="shared" si="709"/>
        <v>0</v>
      </c>
      <c r="AC349" s="122">
        <f t="shared" si="709"/>
        <v>0</v>
      </c>
      <c r="AD349" s="122">
        <f t="shared" si="709"/>
        <v>0</v>
      </c>
      <c r="AE349" s="122">
        <f t="shared" si="709"/>
        <v>0</v>
      </c>
      <c r="AF349" s="122">
        <f t="shared" si="709"/>
        <v>0</v>
      </c>
      <c r="AG349" s="122">
        <f t="shared" si="709"/>
        <v>0</v>
      </c>
      <c r="AH349" s="122">
        <f t="shared" si="709"/>
        <v>0</v>
      </c>
      <c r="AI349" s="122">
        <f t="shared" si="709"/>
        <v>0</v>
      </c>
      <c r="AJ349" s="122">
        <f t="shared" si="709"/>
        <v>0</v>
      </c>
      <c r="AK349" s="122">
        <f t="shared" si="709"/>
        <v>0</v>
      </c>
      <c r="AL349" s="122">
        <f t="shared" si="709"/>
        <v>0</v>
      </c>
      <c r="AM349" s="122">
        <f t="shared" si="709"/>
        <v>0</v>
      </c>
      <c r="AN349" s="122">
        <f t="shared" si="709"/>
        <v>0</v>
      </c>
      <c r="AO349" s="122">
        <f t="shared" si="709"/>
        <v>0</v>
      </c>
      <c r="AP349" s="122">
        <f t="shared" si="709"/>
        <v>0</v>
      </c>
      <c r="AQ349" s="122">
        <f t="shared" si="709"/>
        <v>0</v>
      </c>
      <c r="AR349" s="122">
        <f t="shared" si="709"/>
        <v>0</v>
      </c>
      <c r="AS349" s="122">
        <f t="shared" si="709"/>
        <v>0</v>
      </c>
      <c r="AT349" s="122">
        <f t="shared" si="709"/>
        <v>0</v>
      </c>
    </row>
    <row r="350" spans="3:46" x14ac:dyDescent="0.75">
      <c r="C350" s="44" t="s">
        <v>101</v>
      </c>
      <c r="D350" s="122">
        <f t="shared" si="698"/>
        <v>-38.316232999999983</v>
      </c>
      <c r="E350" s="122">
        <f t="shared" ref="E350:AT350" si="710">IF(E121="Exits",-E166,0)</f>
        <v>0</v>
      </c>
      <c r="F350" s="122">
        <f t="shared" si="710"/>
        <v>0</v>
      </c>
      <c r="G350" s="122">
        <f t="shared" si="710"/>
        <v>0</v>
      </c>
      <c r="H350" s="122">
        <f t="shared" si="710"/>
        <v>0</v>
      </c>
      <c r="I350" s="122">
        <f t="shared" si="710"/>
        <v>0</v>
      </c>
      <c r="J350" s="122">
        <f t="shared" si="710"/>
        <v>0</v>
      </c>
      <c r="K350" s="122">
        <f t="shared" si="710"/>
        <v>0</v>
      </c>
      <c r="L350" s="122">
        <f t="shared" si="710"/>
        <v>0</v>
      </c>
      <c r="M350" s="122">
        <f t="shared" si="710"/>
        <v>0</v>
      </c>
      <c r="N350" s="122">
        <f t="shared" si="710"/>
        <v>0</v>
      </c>
      <c r="O350" s="122">
        <f t="shared" si="710"/>
        <v>0</v>
      </c>
      <c r="P350" s="122">
        <f t="shared" si="710"/>
        <v>-38.316232999999983</v>
      </c>
      <c r="Q350" s="122">
        <f t="shared" si="710"/>
        <v>0</v>
      </c>
      <c r="R350" s="122">
        <f t="shared" si="710"/>
        <v>0</v>
      </c>
      <c r="S350" s="122">
        <f t="shared" si="710"/>
        <v>0</v>
      </c>
      <c r="T350" s="122">
        <f t="shared" si="710"/>
        <v>0</v>
      </c>
      <c r="U350" s="122">
        <f t="shared" si="710"/>
        <v>0</v>
      </c>
      <c r="V350" s="122">
        <f t="shared" si="710"/>
        <v>0</v>
      </c>
      <c r="W350" s="122">
        <f t="shared" si="710"/>
        <v>0</v>
      </c>
      <c r="X350" s="122">
        <f t="shared" si="710"/>
        <v>0</v>
      </c>
      <c r="Y350" s="122">
        <f t="shared" si="710"/>
        <v>0</v>
      </c>
      <c r="Z350" s="122">
        <f t="shared" si="710"/>
        <v>0</v>
      </c>
      <c r="AA350" s="122">
        <f t="shared" si="710"/>
        <v>0</v>
      </c>
      <c r="AB350" s="122">
        <f t="shared" si="710"/>
        <v>0</v>
      </c>
      <c r="AC350" s="122">
        <f t="shared" si="710"/>
        <v>0</v>
      </c>
      <c r="AD350" s="122">
        <f t="shared" si="710"/>
        <v>0</v>
      </c>
      <c r="AE350" s="122">
        <f t="shared" si="710"/>
        <v>0</v>
      </c>
      <c r="AF350" s="122">
        <f t="shared" si="710"/>
        <v>0</v>
      </c>
      <c r="AG350" s="122">
        <f t="shared" si="710"/>
        <v>0</v>
      </c>
      <c r="AH350" s="122">
        <f t="shared" si="710"/>
        <v>0</v>
      </c>
      <c r="AI350" s="122">
        <f t="shared" si="710"/>
        <v>0</v>
      </c>
      <c r="AJ350" s="122">
        <f t="shared" si="710"/>
        <v>0</v>
      </c>
      <c r="AK350" s="122">
        <f t="shared" si="710"/>
        <v>0</v>
      </c>
      <c r="AL350" s="122">
        <f t="shared" si="710"/>
        <v>0</v>
      </c>
      <c r="AM350" s="122">
        <f t="shared" si="710"/>
        <v>0</v>
      </c>
      <c r="AN350" s="122">
        <f t="shared" si="710"/>
        <v>0</v>
      </c>
      <c r="AO350" s="122">
        <f t="shared" si="710"/>
        <v>0</v>
      </c>
      <c r="AP350" s="122">
        <f t="shared" si="710"/>
        <v>0</v>
      </c>
      <c r="AQ350" s="122">
        <f t="shared" si="710"/>
        <v>0</v>
      </c>
      <c r="AR350" s="122">
        <f t="shared" si="710"/>
        <v>0</v>
      </c>
      <c r="AS350" s="122">
        <f t="shared" si="710"/>
        <v>0</v>
      </c>
      <c r="AT350" s="122">
        <f t="shared" si="710"/>
        <v>0</v>
      </c>
    </row>
    <row r="351" spans="3:46" x14ac:dyDescent="0.75">
      <c r="C351" s="44" t="s">
        <v>71</v>
      </c>
      <c r="D351" s="122">
        <f t="shared" si="698"/>
        <v>-22.260120999999998</v>
      </c>
      <c r="E351" s="122">
        <f t="shared" ref="E351:AT351" si="711">IF(E122="Exits",-E167,0)</f>
        <v>0</v>
      </c>
      <c r="F351" s="122">
        <f t="shared" si="711"/>
        <v>0</v>
      </c>
      <c r="G351" s="122">
        <f t="shared" si="711"/>
        <v>0</v>
      </c>
      <c r="H351" s="122">
        <f t="shared" si="711"/>
        <v>0</v>
      </c>
      <c r="I351" s="122">
        <f t="shared" si="711"/>
        <v>0</v>
      </c>
      <c r="J351" s="122">
        <f t="shared" si="711"/>
        <v>0</v>
      </c>
      <c r="K351" s="122">
        <f t="shared" si="711"/>
        <v>0</v>
      </c>
      <c r="L351" s="122">
        <f t="shared" si="711"/>
        <v>0</v>
      </c>
      <c r="M351" s="122">
        <f t="shared" si="711"/>
        <v>0</v>
      </c>
      <c r="N351" s="122">
        <f t="shared" si="711"/>
        <v>0</v>
      </c>
      <c r="O351" s="122">
        <f t="shared" si="711"/>
        <v>0</v>
      </c>
      <c r="P351" s="122">
        <f t="shared" si="711"/>
        <v>0</v>
      </c>
      <c r="Q351" s="122">
        <f t="shared" si="711"/>
        <v>-22.260120999999998</v>
      </c>
      <c r="R351" s="122">
        <f t="shared" si="711"/>
        <v>0</v>
      </c>
      <c r="S351" s="122">
        <f t="shared" si="711"/>
        <v>0</v>
      </c>
      <c r="T351" s="122">
        <f t="shared" si="711"/>
        <v>0</v>
      </c>
      <c r="U351" s="122">
        <f t="shared" si="711"/>
        <v>0</v>
      </c>
      <c r="V351" s="122">
        <f t="shared" si="711"/>
        <v>0</v>
      </c>
      <c r="W351" s="122">
        <f t="shared" si="711"/>
        <v>0</v>
      </c>
      <c r="X351" s="122">
        <f t="shared" si="711"/>
        <v>0</v>
      </c>
      <c r="Y351" s="122">
        <f t="shared" si="711"/>
        <v>0</v>
      </c>
      <c r="Z351" s="122">
        <f t="shared" si="711"/>
        <v>0</v>
      </c>
      <c r="AA351" s="122">
        <f t="shared" si="711"/>
        <v>0</v>
      </c>
      <c r="AB351" s="122">
        <f t="shared" si="711"/>
        <v>0</v>
      </c>
      <c r="AC351" s="122">
        <f t="shared" si="711"/>
        <v>0</v>
      </c>
      <c r="AD351" s="122">
        <f t="shared" si="711"/>
        <v>0</v>
      </c>
      <c r="AE351" s="122">
        <f t="shared" si="711"/>
        <v>0</v>
      </c>
      <c r="AF351" s="122">
        <f t="shared" si="711"/>
        <v>0</v>
      </c>
      <c r="AG351" s="122">
        <f t="shared" si="711"/>
        <v>0</v>
      </c>
      <c r="AH351" s="122">
        <f t="shared" si="711"/>
        <v>0</v>
      </c>
      <c r="AI351" s="122">
        <f t="shared" si="711"/>
        <v>0</v>
      </c>
      <c r="AJ351" s="122">
        <f t="shared" si="711"/>
        <v>0</v>
      </c>
      <c r="AK351" s="122">
        <f t="shared" si="711"/>
        <v>0</v>
      </c>
      <c r="AL351" s="122">
        <f t="shared" si="711"/>
        <v>0</v>
      </c>
      <c r="AM351" s="122">
        <f t="shared" si="711"/>
        <v>0</v>
      </c>
      <c r="AN351" s="122">
        <f t="shared" si="711"/>
        <v>0</v>
      </c>
      <c r="AO351" s="122">
        <f t="shared" si="711"/>
        <v>0</v>
      </c>
      <c r="AP351" s="122">
        <f t="shared" si="711"/>
        <v>0</v>
      </c>
      <c r="AQ351" s="122">
        <f t="shared" si="711"/>
        <v>0</v>
      </c>
      <c r="AR351" s="122">
        <f t="shared" si="711"/>
        <v>0</v>
      </c>
      <c r="AS351" s="122">
        <f t="shared" si="711"/>
        <v>0</v>
      </c>
      <c r="AT351" s="122">
        <f t="shared" si="711"/>
        <v>0</v>
      </c>
    </row>
    <row r="352" spans="3:46" x14ac:dyDescent="0.75">
      <c r="C352" s="44" t="s">
        <v>72</v>
      </c>
      <c r="D352" s="122">
        <f t="shared" si="698"/>
        <v>-16.745471999999999</v>
      </c>
      <c r="E352" s="122">
        <f t="shared" ref="E352:AT352" si="712">IF(E123="Exits",-E168,0)</f>
        <v>0</v>
      </c>
      <c r="F352" s="122">
        <f t="shared" si="712"/>
        <v>0</v>
      </c>
      <c r="G352" s="122">
        <f t="shared" si="712"/>
        <v>0</v>
      </c>
      <c r="H352" s="122">
        <f t="shared" si="712"/>
        <v>0</v>
      </c>
      <c r="I352" s="122">
        <f t="shared" si="712"/>
        <v>0</v>
      </c>
      <c r="J352" s="122">
        <f t="shared" si="712"/>
        <v>0</v>
      </c>
      <c r="K352" s="122">
        <f t="shared" si="712"/>
        <v>0</v>
      </c>
      <c r="L352" s="122">
        <f t="shared" si="712"/>
        <v>0</v>
      </c>
      <c r="M352" s="122">
        <f t="shared" si="712"/>
        <v>0</v>
      </c>
      <c r="N352" s="122">
        <f t="shared" si="712"/>
        <v>0</v>
      </c>
      <c r="O352" s="122">
        <f t="shared" si="712"/>
        <v>0</v>
      </c>
      <c r="P352" s="122">
        <f t="shared" si="712"/>
        <v>0</v>
      </c>
      <c r="Q352" s="122">
        <f t="shared" si="712"/>
        <v>0</v>
      </c>
      <c r="R352" s="122">
        <f t="shared" si="712"/>
        <v>-16.745471999999999</v>
      </c>
      <c r="S352" s="122">
        <f t="shared" si="712"/>
        <v>0</v>
      </c>
      <c r="T352" s="122">
        <f t="shared" si="712"/>
        <v>0</v>
      </c>
      <c r="U352" s="122">
        <f t="shared" si="712"/>
        <v>0</v>
      </c>
      <c r="V352" s="122">
        <f t="shared" si="712"/>
        <v>0</v>
      </c>
      <c r="W352" s="122">
        <f t="shared" si="712"/>
        <v>0</v>
      </c>
      <c r="X352" s="122">
        <f t="shared" si="712"/>
        <v>0</v>
      </c>
      <c r="Y352" s="122">
        <f t="shared" si="712"/>
        <v>0</v>
      </c>
      <c r="Z352" s="122">
        <f t="shared" si="712"/>
        <v>0</v>
      </c>
      <c r="AA352" s="122">
        <f t="shared" si="712"/>
        <v>0</v>
      </c>
      <c r="AB352" s="122">
        <f t="shared" si="712"/>
        <v>0</v>
      </c>
      <c r="AC352" s="122">
        <f t="shared" si="712"/>
        <v>0</v>
      </c>
      <c r="AD352" s="122">
        <f t="shared" si="712"/>
        <v>0</v>
      </c>
      <c r="AE352" s="122">
        <f t="shared" si="712"/>
        <v>0</v>
      </c>
      <c r="AF352" s="122">
        <f t="shared" si="712"/>
        <v>0</v>
      </c>
      <c r="AG352" s="122">
        <f t="shared" si="712"/>
        <v>0</v>
      </c>
      <c r="AH352" s="122">
        <f t="shared" si="712"/>
        <v>0</v>
      </c>
      <c r="AI352" s="122">
        <f t="shared" si="712"/>
        <v>0</v>
      </c>
      <c r="AJ352" s="122">
        <f t="shared" si="712"/>
        <v>0</v>
      </c>
      <c r="AK352" s="122">
        <f t="shared" si="712"/>
        <v>0</v>
      </c>
      <c r="AL352" s="122">
        <f t="shared" si="712"/>
        <v>0</v>
      </c>
      <c r="AM352" s="122">
        <f t="shared" si="712"/>
        <v>0</v>
      </c>
      <c r="AN352" s="122">
        <f t="shared" si="712"/>
        <v>0</v>
      </c>
      <c r="AO352" s="122">
        <f t="shared" si="712"/>
        <v>0</v>
      </c>
      <c r="AP352" s="122">
        <f t="shared" si="712"/>
        <v>0</v>
      </c>
      <c r="AQ352" s="122">
        <f t="shared" si="712"/>
        <v>0</v>
      </c>
      <c r="AR352" s="122">
        <f t="shared" si="712"/>
        <v>0</v>
      </c>
      <c r="AS352" s="122">
        <f t="shared" si="712"/>
        <v>0</v>
      </c>
      <c r="AT352" s="122">
        <f t="shared" si="712"/>
        <v>0</v>
      </c>
    </row>
    <row r="353" spans="3:46" x14ac:dyDescent="0.75">
      <c r="C353" s="44" t="s">
        <v>102</v>
      </c>
      <c r="D353" s="122">
        <f t="shared" si="698"/>
        <v>-72.747616999999963</v>
      </c>
      <c r="E353" s="122">
        <f t="shared" ref="E353:AT353" si="713">IF(E124="Exits",-E169,0)</f>
        <v>0</v>
      </c>
      <c r="F353" s="122">
        <f t="shared" si="713"/>
        <v>0</v>
      </c>
      <c r="G353" s="122">
        <f t="shared" si="713"/>
        <v>0</v>
      </c>
      <c r="H353" s="122">
        <f t="shared" si="713"/>
        <v>0</v>
      </c>
      <c r="I353" s="122">
        <f t="shared" si="713"/>
        <v>0</v>
      </c>
      <c r="J353" s="122">
        <f t="shared" si="713"/>
        <v>0</v>
      </c>
      <c r="K353" s="122">
        <f t="shared" si="713"/>
        <v>0</v>
      </c>
      <c r="L353" s="122">
        <f t="shared" si="713"/>
        <v>0</v>
      </c>
      <c r="M353" s="122">
        <f t="shared" si="713"/>
        <v>0</v>
      </c>
      <c r="N353" s="122">
        <f t="shared" si="713"/>
        <v>0</v>
      </c>
      <c r="O353" s="122">
        <f t="shared" si="713"/>
        <v>0</v>
      </c>
      <c r="P353" s="122">
        <f t="shared" si="713"/>
        <v>0</v>
      </c>
      <c r="Q353" s="122">
        <f t="shared" si="713"/>
        <v>0</v>
      </c>
      <c r="R353" s="122">
        <f t="shared" si="713"/>
        <v>0</v>
      </c>
      <c r="S353" s="122">
        <f t="shared" si="713"/>
        <v>-72.747616999999963</v>
      </c>
      <c r="T353" s="122">
        <f t="shared" si="713"/>
        <v>0</v>
      </c>
      <c r="U353" s="122">
        <f t="shared" si="713"/>
        <v>0</v>
      </c>
      <c r="V353" s="122">
        <f t="shared" si="713"/>
        <v>0</v>
      </c>
      <c r="W353" s="122">
        <f t="shared" si="713"/>
        <v>0</v>
      </c>
      <c r="X353" s="122">
        <f t="shared" si="713"/>
        <v>0</v>
      </c>
      <c r="Y353" s="122">
        <f t="shared" si="713"/>
        <v>0</v>
      </c>
      <c r="Z353" s="122">
        <f t="shared" si="713"/>
        <v>0</v>
      </c>
      <c r="AA353" s="122">
        <f t="shared" si="713"/>
        <v>0</v>
      </c>
      <c r="AB353" s="122">
        <f t="shared" si="713"/>
        <v>0</v>
      </c>
      <c r="AC353" s="122">
        <f t="shared" si="713"/>
        <v>0</v>
      </c>
      <c r="AD353" s="122">
        <f t="shared" si="713"/>
        <v>0</v>
      </c>
      <c r="AE353" s="122">
        <f t="shared" si="713"/>
        <v>0</v>
      </c>
      <c r="AF353" s="122">
        <f t="shared" si="713"/>
        <v>0</v>
      </c>
      <c r="AG353" s="122">
        <f t="shared" si="713"/>
        <v>0</v>
      </c>
      <c r="AH353" s="122">
        <f t="shared" si="713"/>
        <v>0</v>
      </c>
      <c r="AI353" s="122">
        <f t="shared" si="713"/>
        <v>0</v>
      </c>
      <c r="AJ353" s="122">
        <f t="shared" si="713"/>
        <v>0</v>
      </c>
      <c r="AK353" s="122">
        <f t="shared" si="713"/>
        <v>0</v>
      </c>
      <c r="AL353" s="122">
        <f t="shared" si="713"/>
        <v>0</v>
      </c>
      <c r="AM353" s="122">
        <f t="shared" si="713"/>
        <v>0</v>
      </c>
      <c r="AN353" s="122">
        <f t="shared" si="713"/>
        <v>0</v>
      </c>
      <c r="AO353" s="122">
        <f t="shared" si="713"/>
        <v>0</v>
      </c>
      <c r="AP353" s="122">
        <f t="shared" si="713"/>
        <v>0</v>
      </c>
      <c r="AQ353" s="122">
        <f t="shared" si="713"/>
        <v>0</v>
      </c>
      <c r="AR353" s="122">
        <f t="shared" si="713"/>
        <v>0</v>
      </c>
      <c r="AS353" s="122">
        <f t="shared" si="713"/>
        <v>0</v>
      </c>
      <c r="AT353" s="122">
        <f t="shared" si="713"/>
        <v>0</v>
      </c>
    </row>
    <row r="354" spans="3:46" x14ac:dyDescent="0.75">
      <c r="C354" s="44" t="s">
        <v>73</v>
      </c>
      <c r="D354" s="122">
        <f t="shared" si="698"/>
        <v>-18.534790000000001</v>
      </c>
      <c r="E354" s="122">
        <f t="shared" ref="E354:AT354" si="714">IF(E125="Exits",-E170,0)</f>
        <v>0</v>
      </c>
      <c r="F354" s="122">
        <f t="shared" si="714"/>
        <v>0</v>
      </c>
      <c r="G354" s="122">
        <f t="shared" si="714"/>
        <v>0</v>
      </c>
      <c r="H354" s="122">
        <f t="shared" si="714"/>
        <v>0</v>
      </c>
      <c r="I354" s="122">
        <f t="shared" si="714"/>
        <v>0</v>
      </c>
      <c r="J354" s="122">
        <f t="shared" si="714"/>
        <v>0</v>
      </c>
      <c r="K354" s="122">
        <f t="shared" si="714"/>
        <v>0</v>
      </c>
      <c r="L354" s="122">
        <f t="shared" si="714"/>
        <v>0</v>
      </c>
      <c r="M354" s="122">
        <f t="shared" si="714"/>
        <v>0</v>
      </c>
      <c r="N354" s="122">
        <f t="shared" si="714"/>
        <v>0</v>
      </c>
      <c r="O354" s="122">
        <f t="shared" si="714"/>
        <v>0</v>
      </c>
      <c r="P354" s="122">
        <f t="shared" si="714"/>
        <v>0</v>
      </c>
      <c r="Q354" s="122">
        <f t="shared" si="714"/>
        <v>0</v>
      </c>
      <c r="R354" s="122">
        <f t="shared" si="714"/>
        <v>0</v>
      </c>
      <c r="S354" s="122">
        <f t="shared" si="714"/>
        <v>0</v>
      </c>
      <c r="T354" s="122">
        <f t="shared" si="714"/>
        <v>-18.534790000000001</v>
      </c>
      <c r="U354" s="122">
        <f t="shared" si="714"/>
        <v>0</v>
      </c>
      <c r="V354" s="122">
        <f t="shared" si="714"/>
        <v>0</v>
      </c>
      <c r="W354" s="122">
        <f t="shared" si="714"/>
        <v>0</v>
      </c>
      <c r="X354" s="122">
        <f t="shared" si="714"/>
        <v>0</v>
      </c>
      <c r="Y354" s="122">
        <f t="shared" si="714"/>
        <v>0</v>
      </c>
      <c r="Z354" s="122">
        <f t="shared" si="714"/>
        <v>0</v>
      </c>
      <c r="AA354" s="122">
        <f t="shared" si="714"/>
        <v>0</v>
      </c>
      <c r="AB354" s="122">
        <f t="shared" si="714"/>
        <v>0</v>
      </c>
      <c r="AC354" s="122">
        <f t="shared" si="714"/>
        <v>0</v>
      </c>
      <c r="AD354" s="122">
        <f t="shared" si="714"/>
        <v>0</v>
      </c>
      <c r="AE354" s="122">
        <f t="shared" si="714"/>
        <v>0</v>
      </c>
      <c r="AF354" s="122">
        <f t="shared" si="714"/>
        <v>0</v>
      </c>
      <c r="AG354" s="122">
        <f t="shared" si="714"/>
        <v>0</v>
      </c>
      <c r="AH354" s="122">
        <f t="shared" si="714"/>
        <v>0</v>
      </c>
      <c r="AI354" s="122">
        <f t="shared" si="714"/>
        <v>0</v>
      </c>
      <c r="AJ354" s="122">
        <f t="shared" si="714"/>
        <v>0</v>
      </c>
      <c r="AK354" s="122">
        <f t="shared" si="714"/>
        <v>0</v>
      </c>
      <c r="AL354" s="122">
        <f t="shared" si="714"/>
        <v>0</v>
      </c>
      <c r="AM354" s="122">
        <f t="shared" si="714"/>
        <v>0</v>
      </c>
      <c r="AN354" s="122">
        <f t="shared" si="714"/>
        <v>0</v>
      </c>
      <c r="AO354" s="122">
        <f t="shared" si="714"/>
        <v>0</v>
      </c>
      <c r="AP354" s="122">
        <f t="shared" si="714"/>
        <v>0</v>
      </c>
      <c r="AQ354" s="122">
        <f t="shared" si="714"/>
        <v>0</v>
      </c>
      <c r="AR354" s="122">
        <f t="shared" si="714"/>
        <v>0</v>
      </c>
      <c r="AS354" s="122">
        <f t="shared" si="714"/>
        <v>0</v>
      </c>
      <c r="AT354" s="122">
        <f t="shared" si="714"/>
        <v>0</v>
      </c>
    </row>
    <row r="355" spans="3:46" x14ac:dyDescent="0.75">
      <c r="C355" s="44" t="s">
        <v>74</v>
      </c>
      <c r="D355" s="122">
        <f t="shared" si="698"/>
        <v>-4.5705710000000002</v>
      </c>
      <c r="E355" s="122">
        <f t="shared" ref="E355:AT355" si="715">IF(E126="Exits",-E171,0)</f>
        <v>0</v>
      </c>
      <c r="F355" s="122">
        <f t="shared" si="715"/>
        <v>0</v>
      </c>
      <c r="G355" s="122">
        <f t="shared" si="715"/>
        <v>0</v>
      </c>
      <c r="H355" s="122">
        <f t="shared" si="715"/>
        <v>0</v>
      </c>
      <c r="I355" s="122">
        <f t="shared" si="715"/>
        <v>0</v>
      </c>
      <c r="J355" s="122">
        <f t="shared" si="715"/>
        <v>0</v>
      </c>
      <c r="K355" s="122">
        <f t="shared" si="715"/>
        <v>0</v>
      </c>
      <c r="L355" s="122">
        <f t="shared" si="715"/>
        <v>0</v>
      </c>
      <c r="M355" s="122">
        <f t="shared" si="715"/>
        <v>0</v>
      </c>
      <c r="N355" s="122">
        <f t="shared" si="715"/>
        <v>0</v>
      </c>
      <c r="O355" s="122">
        <f t="shared" si="715"/>
        <v>0</v>
      </c>
      <c r="P355" s="122">
        <f t="shared" si="715"/>
        <v>0</v>
      </c>
      <c r="Q355" s="122">
        <f t="shared" si="715"/>
        <v>0</v>
      </c>
      <c r="R355" s="122">
        <f t="shared" si="715"/>
        <v>0</v>
      </c>
      <c r="S355" s="122">
        <f t="shared" si="715"/>
        <v>0</v>
      </c>
      <c r="T355" s="122">
        <f t="shared" si="715"/>
        <v>0</v>
      </c>
      <c r="U355" s="122">
        <f t="shared" si="715"/>
        <v>-4.5705710000000002</v>
      </c>
      <c r="V355" s="122">
        <f t="shared" si="715"/>
        <v>0</v>
      </c>
      <c r="W355" s="122">
        <f t="shared" si="715"/>
        <v>0</v>
      </c>
      <c r="X355" s="122">
        <f t="shared" si="715"/>
        <v>0</v>
      </c>
      <c r="Y355" s="122">
        <f t="shared" si="715"/>
        <v>0</v>
      </c>
      <c r="Z355" s="122">
        <f t="shared" si="715"/>
        <v>0</v>
      </c>
      <c r="AA355" s="122">
        <f t="shared" si="715"/>
        <v>0</v>
      </c>
      <c r="AB355" s="122">
        <f t="shared" si="715"/>
        <v>0</v>
      </c>
      <c r="AC355" s="122">
        <f t="shared" si="715"/>
        <v>0</v>
      </c>
      <c r="AD355" s="122">
        <f t="shared" si="715"/>
        <v>0</v>
      </c>
      <c r="AE355" s="122">
        <f t="shared" si="715"/>
        <v>0</v>
      </c>
      <c r="AF355" s="122">
        <f t="shared" si="715"/>
        <v>0</v>
      </c>
      <c r="AG355" s="122">
        <f t="shared" si="715"/>
        <v>0</v>
      </c>
      <c r="AH355" s="122">
        <f t="shared" si="715"/>
        <v>0</v>
      </c>
      <c r="AI355" s="122">
        <f t="shared" si="715"/>
        <v>0</v>
      </c>
      <c r="AJ355" s="122">
        <f t="shared" si="715"/>
        <v>0</v>
      </c>
      <c r="AK355" s="122">
        <f t="shared" si="715"/>
        <v>0</v>
      </c>
      <c r="AL355" s="122">
        <f t="shared" si="715"/>
        <v>0</v>
      </c>
      <c r="AM355" s="122">
        <f t="shared" si="715"/>
        <v>0</v>
      </c>
      <c r="AN355" s="122">
        <f t="shared" si="715"/>
        <v>0</v>
      </c>
      <c r="AO355" s="122">
        <f t="shared" si="715"/>
        <v>0</v>
      </c>
      <c r="AP355" s="122">
        <f t="shared" si="715"/>
        <v>0</v>
      </c>
      <c r="AQ355" s="122">
        <f t="shared" si="715"/>
        <v>0</v>
      </c>
      <c r="AR355" s="122">
        <f t="shared" si="715"/>
        <v>0</v>
      </c>
      <c r="AS355" s="122">
        <f t="shared" si="715"/>
        <v>0</v>
      </c>
      <c r="AT355" s="122">
        <f t="shared" si="715"/>
        <v>0</v>
      </c>
    </row>
    <row r="356" spans="3:46" x14ac:dyDescent="0.75">
      <c r="C356" s="44" t="s">
        <v>161</v>
      </c>
      <c r="D356" s="122">
        <f t="shared" si="698"/>
        <v>-18.778181000000004</v>
      </c>
      <c r="E356" s="122">
        <f t="shared" ref="E356:AT356" si="716">IF(E127="Exits",-E172,0)</f>
        <v>0</v>
      </c>
      <c r="F356" s="122">
        <f t="shared" si="716"/>
        <v>0</v>
      </c>
      <c r="G356" s="122">
        <f t="shared" si="716"/>
        <v>0</v>
      </c>
      <c r="H356" s="122">
        <f t="shared" si="716"/>
        <v>0</v>
      </c>
      <c r="I356" s="122">
        <f t="shared" si="716"/>
        <v>0</v>
      </c>
      <c r="J356" s="122">
        <f t="shared" si="716"/>
        <v>0</v>
      </c>
      <c r="K356" s="122">
        <f t="shared" si="716"/>
        <v>0</v>
      </c>
      <c r="L356" s="122">
        <f t="shared" si="716"/>
        <v>0</v>
      </c>
      <c r="M356" s="122">
        <f t="shared" si="716"/>
        <v>0</v>
      </c>
      <c r="N356" s="122">
        <f t="shared" si="716"/>
        <v>0</v>
      </c>
      <c r="O356" s="122">
        <f t="shared" si="716"/>
        <v>0</v>
      </c>
      <c r="P356" s="122">
        <f t="shared" si="716"/>
        <v>0</v>
      </c>
      <c r="Q356" s="122">
        <f t="shared" si="716"/>
        <v>0</v>
      </c>
      <c r="R356" s="122">
        <f t="shared" si="716"/>
        <v>0</v>
      </c>
      <c r="S356" s="122">
        <f t="shared" si="716"/>
        <v>0</v>
      </c>
      <c r="T356" s="122">
        <f t="shared" si="716"/>
        <v>0</v>
      </c>
      <c r="U356" s="122">
        <f t="shared" si="716"/>
        <v>0</v>
      </c>
      <c r="V356" s="122">
        <f t="shared" si="716"/>
        <v>-18.778181000000004</v>
      </c>
      <c r="W356" s="122">
        <f t="shared" si="716"/>
        <v>0</v>
      </c>
      <c r="X356" s="122">
        <f t="shared" si="716"/>
        <v>0</v>
      </c>
      <c r="Y356" s="122">
        <f t="shared" si="716"/>
        <v>0</v>
      </c>
      <c r="Z356" s="122">
        <f t="shared" si="716"/>
        <v>0</v>
      </c>
      <c r="AA356" s="122">
        <f t="shared" si="716"/>
        <v>0</v>
      </c>
      <c r="AB356" s="122">
        <f t="shared" si="716"/>
        <v>0</v>
      </c>
      <c r="AC356" s="122">
        <f t="shared" si="716"/>
        <v>0</v>
      </c>
      <c r="AD356" s="122">
        <f t="shared" si="716"/>
        <v>0</v>
      </c>
      <c r="AE356" s="122">
        <f t="shared" si="716"/>
        <v>0</v>
      </c>
      <c r="AF356" s="122">
        <f t="shared" si="716"/>
        <v>0</v>
      </c>
      <c r="AG356" s="122">
        <f t="shared" si="716"/>
        <v>0</v>
      </c>
      <c r="AH356" s="122">
        <f t="shared" si="716"/>
        <v>0</v>
      </c>
      <c r="AI356" s="122">
        <f t="shared" si="716"/>
        <v>0</v>
      </c>
      <c r="AJ356" s="122">
        <f t="shared" si="716"/>
        <v>0</v>
      </c>
      <c r="AK356" s="122">
        <f t="shared" si="716"/>
        <v>0</v>
      </c>
      <c r="AL356" s="122">
        <f t="shared" si="716"/>
        <v>0</v>
      </c>
      <c r="AM356" s="122">
        <f t="shared" si="716"/>
        <v>0</v>
      </c>
      <c r="AN356" s="122">
        <f t="shared" si="716"/>
        <v>0</v>
      </c>
      <c r="AO356" s="122">
        <f t="shared" si="716"/>
        <v>0</v>
      </c>
      <c r="AP356" s="122">
        <f t="shared" si="716"/>
        <v>0</v>
      </c>
      <c r="AQ356" s="122">
        <f t="shared" si="716"/>
        <v>0</v>
      </c>
      <c r="AR356" s="122">
        <f t="shared" si="716"/>
        <v>0</v>
      </c>
      <c r="AS356" s="122">
        <f t="shared" si="716"/>
        <v>0</v>
      </c>
      <c r="AT356" s="122">
        <f t="shared" si="716"/>
        <v>0</v>
      </c>
    </row>
    <row r="357" spans="3:46" x14ac:dyDescent="0.75">
      <c r="C357" s="44" t="s">
        <v>75</v>
      </c>
      <c r="D357" s="122">
        <f t="shared" si="698"/>
        <v>-22.532726</v>
      </c>
      <c r="E357" s="122">
        <f t="shared" ref="E357:AT357" si="717">IF(E128="Exits",-E173,0)</f>
        <v>0</v>
      </c>
      <c r="F357" s="122">
        <f t="shared" si="717"/>
        <v>0</v>
      </c>
      <c r="G357" s="122">
        <f t="shared" si="717"/>
        <v>0</v>
      </c>
      <c r="H357" s="122">
        <f t="shared" si="717"/>
        <v>0</v>
      </c>
      <c r="I357" s="122">
        <f t="shared" si="717"/>
        <v>0</v>
      </c>
      <c r="J357" s="122">
        <f t="shared" si="717"/>
        <v>0</v>
      </c>
      <c r="K357" s="122">
        <f t="shared" si="717"/>
        <v>0</v>
      </c>
      <c r="L357" s="122">
        <f t="shared" si="717"/>
        <v>0</v>
      </c>
      <c r="M357" s="122">
        <f t="shared" si="717"/>
        <v>0</v>
      </c>
      <c r="N357" s="122">
        <f t="shared" si="717"/>
        <v>0</v>
      </c>
      <c r="O357" s="122">
        <f t="shared" si="717"/>
        <v>0</v>
      </c>
      <c r="P357" s="122">
        <f t="shared" si="717"/>
        <v>0</v>
      </c>
      <c r="Q357" s="122">
        <f t="shared" si="717"/>
        <v>0</v>
      </c>
      <c r="R357" s="122">
        <f t="shared" si="717"/>
        <v>0</v>
      </c>
      <c r="S357" s="122">
        <f t="shared" si="717"/>
        <v>0</v>
      </c>
      <c r="T357" s="122">
        <f t="shared" si="717"/>
        <v>0</v>
      </c>
      <c r="U357" s="122">
        <f t="shared" si="717"/>
        <v>0</v>
      </c>
      <c r="V357" s="122">
        <f t="shared" si="717"/>
        <v>0</v>
      </c>
      <c r="W357" s="122">
        <f t="shared" si="717"/>
        <v>-22.532726</v>
      </c>
      <c r="X357" s="122">
        <f t="shared" si="717"/>
        <v>0</v>
      </c>
      <c r="Y357" s="122">
        <f t="shared" si="717"/>
        <v>0</v>
      </c>
      <c r="Z357" s="122">
        <f t="shared" si="717"/>
        <v>0</v>
      </c>
      <c r="AA357" s="122">
        <f t="shared" si="717"/>
        <v>0</v>
      </c>
      <c r="AB357" s="122">
        <f t="shared" si="717"/>
        <v>0</v>
      </c>
      <c r="AC357" s="122">
        <f t="shared" si="717"/>
        <v>0</v>
      </c>
      <c r="AD357" s="122">
        <f t="shared" si="717"/>
        <v>0</v>
      </c>
      <c r="AE357" s="122">
        <f t="shared" si="717"/>
        <v>0</v>
      </c>
      <c r="AF357" s="122">
        <f t="shared" si="717"/>
        <v>0</v>
      </c>
      <c r="AG357" s="122">
        <f t="shared" si="717"/>
        <v>0</v>
      </c>
      <c r="AH357" s="122">
        <f t="shared" si="717"/>
        <v>0</v>
      </c>
      <c r="AI357" s="122">
        <f t="shared" si="717"/>
        <v>0</v>
      </c>
      <c r="AJ357" s="122">
        <f t="shared" si="717"/>
        <v>0</v>
      </c>
      <c r="AK357" s="122">
        <f t="shared" si="717"/>
        <v>0</v>
      </c>
      <c r="AL357" s="122">
        <f t="shared" si="717"/>
        <v>0</v>
      </c>
      <c r="AM357" s="122">
        <f t="shared" si="717"/>
        <v>0</v>
      </c>
      <c r="AN357" s="122">
        <f t="shared" si="717"/>
        <v>0</v>
      </c>
      <c r="AO357" s="122">
        <f t="shared" si="717"/>
        <v>0</v>
      </c>
      <c r="AP357" s="122">
        <f t="shared" si="717"/>
        <v>0</v>
      </c>
      <c r="AQ357" s="122">
        <f t="shared" si="717"/>
        <v>0</v>
      </c>
      <c r="AR357" s="122">
        <f t="shared" si="717"/>
        <v>0</v>
      </c>
      <c r="AS357" s="122">
        <f t="shared" si="717"/>
        <v>0</v>
      </c>
      <c r="AT357" s="122">
        <f t="shared" si="717"/>
        <v>0</v>
      </c>
    </row>
    <row r="358" spans="3:46" x14ac:dyDescent="0.75">
      <c r="C358" s="44" t="s">
        <v>76</v>
      </c>
      <c r="D358" s="122">
        <f t="shared" si="698"/>
        <v>-62.798947999999982</v>
      </c>
      <c r="E358" s="122">
        <f t="shared" ref="E358:AT358" si="718">IF(E129="Exits",-E174,0)</f>
        <v>0</v>
      </c>
      <c r="F358" s="122">
        <f t="shared" si="718"/>
        <v>0</v>
      </c>
      <c r="G358" s="122">
        <f t="shared" si="718"/>
        <v>0</v>
      </c>
      <c r="H358" s="122">
        <f t="shared" si="718"/>
        <v>0</v>
      </c>
      <c r="I358" s="122">
        <f t="shared" si="718"/>
        <v>0</v>
      </c>
      <c r="J358" s="122">
        <f t="shared" si="718"/>
        <v>0</v>
      </c>
      <c r="K358" s="122">
        <f t="shared" si="718"/>
        <v>0</v>
      </c>
      <c r="L358" s="122">
        <f t="shared" si="718"/>
        <v>0</v>
      </c>
      <c r="M358" s="122">
        <f t="shared" si="718"/>
        <v>0</v>
      </c>
      <c r="N358" s="122">
        <f t="shared" si="718"/>
        <v>0</v>
      </c>
      <c r="O358" s="122">
        <f t="shared" si="718"/>
        <v>0</v>
      </c>
      <c r="P358" s="122">
        <f t="shared" si="718"/>
        <v>0</v>
      </c>
      <c r="Q358" s="122">
        <f t="shared" si="718"/>
        <v>0</v>
      </c>
      <c r="R358" s="122">
        <f t="shared" si="718"/>
        <v>0</v>
      </c>
      <c r="S358" s="122">
        <f t="shared" si="718"/>
        <v>0</v>
      </c>
      <c r="T358" s="122">
        <f t="shared" si="718"/>
        <v>0</v>
      </c>
      <c r="U358" s="122">
        <f t="shared" si="718"/>
        <v>0</v>
      </c>
      <c r="V358" s="122">
        <f t="shared" si="718"/>
        <v>0</v>
      </c>
      <c r="W358" s="122">
        <f t="shared" si="718"/>
        <v>0</v>
      </c>
      <c r="X358" s="122">
        <f t="shared" si="718"/>
        <v>-62.798947999999982</v>
      </c>
      <c r="Y358" s="122">
        <f t="shared" si="718"/>
        <v>0</v>
      </c>
      <c r="Z358" s="122">
        <f t="shared" si="718"/>
        <v>0</v>
      </c>
      <c r="AA358" s="122">
        <f t="shared" si="718"/>
        <v>0</v>
      </c>
      <c r="AB358" s="122">
        <f t="shared" si="718"/>
        <v>0</v>
      </c>
      <c r="AC358" s="122">
        <f t="shared" si="718"/>
        <v>0</v>
      </c>
      <c r="AD358" s="122">
        <f t="shared" si="718"/>
        <v>0</v>
      </c>
      <c r="AE358" s="122">
        <f t="shared" si="718"/>
        <v>0</v>
      </c>
      <c r="AF358" s="122">
        <f t="shared" si="718"/>
        <v>0</v>
      </c>
      <c r="AG358" s="122">
        <f t="shared" si="718"/>
        <v>0</v>
      </c>
      <c r="AH358" s="122">
        <f t="shared" si="718"/>
        <v>0</v>
      </c>
      <c r="AI358" s="122">
        <f t="shared" si="718"/>
        <v>0</v>
      </c>
      <c r="AJ358" s="122">
        <f t="shared" si="718"/>
        <v>0</v>
      </c>
      <c r="AK358" s="122">
        <f t="shared" si="718"/>
        <v>0</v>
      </c>
      <c r="AL358" s="122">
        <f t="shared" si="718"/>
        <v>0</v>
      </c>
      <c r="AM358" s="122">
        <f t="shared" si="718"/>
        <v>0</v>
      </c>
      <c r="AN358" s="122">
        <f t="shared" si="718"/>
        <v>0</v>
      </c>
      <c r="AO358" s="122">
        <f t="shared" si="718"/>
        <v>0</v>
      </c>
      <c r="AP358" s="122">
        <f t="shared" si="718"/>
        <v>0</v>
      </c>
      <c r="AQ358" s="122">
        <f t="shared" si="718"/>
        <v>0</v>
      </c>
      <c r="AR358" s="122">
        <f t="shared" si="718"/>
        <v>0</v>
      </c>
      <c r="AS358" s="122">
        <f t="shared" si="718"/>
        <v>0</v>
      </c>
      <c r="AT358" s="122">
        <f t="shared" si="718"/>
        <v>0</v>
      </c>
    </row>
    <row r="359" spans="3:46" x14ac:dyDescent="0.75">
      <c r="C359" s="44" t="s">
        <v>103</v>
      </c>
      <c r="D359" s="122">
        <f t="shared" si="698"/>
        <v>-5.4943849999999976</v>
      </c>
      <c r="E359" s="122">
        <f t="shared" ref="E359:AT359" si="719">IF(E130="Exits",-E175,0)</f>
        <v>0</v>
      </c>
      <c r="F359" s="122">
        <f t="shared" si="719"/>
        <v>0</v>
      </c>
      <c r="G359" s="122">
        <f t="shared" si="719"/>
        <v>0</v>
      </c>
      <c r="H359" s="122">
        <f t="shared" si="719"/>
        <v>0</v>
      </c>
      <c r="I359" s="122">
        <f t="shared" si="719"/>
        <v>0</v>
      </c>
      <c r="J359" s="122">
        <f t="shared" si="719"/>
        <v>0</v>
      </c>
      <c r="K359" s="122">
        <f t="shared" si="719"/>
        <v>0</v>
      </c>
      <c r="L359" s="122">
        <f t="shared" si="719"/>
        <v>0</v>
      </c>
      <c r="M359" s="122">
        <f t="shared" si="719"/>
        <v>0</v>
      </c>
      <c r="N359" s="122">
        <f t="shared" si="719"/>
        <v>0</v>
      </c>
      <c r="O359" s="122">
        <f t="shared" si="719"/>
        <v>0</v>
      </c>
      <c r="P359" s="122">
        <f t="shared" si="719"/>
        <v>0</v>
      </c>
      <c r="Q359" s="122">
        <f t="shared" si="719"/>
        <v>0</v>
      </c>
      <c r="R359" s="122">
        <f t="shared" si="719"/>
        <v>0</v>
      </c>
      <c r="S359" s="122">
        <f t="shared" si="719"/>
        <v>0</v>
      </c>
      <c r="T359" s="122">
        <f t="shared" si="719"/>
        <v>0</v>
      </c>
      <c r="U359" s="122">
        <f t="shared" si="719"/>
        <v>0</v>
      </c>
      <c r="V359" s="122">
        <f t="shared" si="719"/>
        <v>0</v>
      </c>
      <c r="W359" s="122">
        <f t="shared" si="719"/>
        <v>0</v>
      </c>
      <c r="X359" s="122">
        <f t="shared" si="719"/>
        <v>0</v>
      </c>
      <c r="Y359" s="122">
        <f t="shared" si="719"/>
        <v>-5.4943849999999976</v>
      </c>
      <c r="Z359" s="122">
        <f t="shared" si="719"/>
        <v>0</v>
      </c>
      <c r="AA359" s="122">
        <f t="shared" si="719"/>
        <v>0</v>
      </c>
      <c r="AB359" s="122">
        <f t="shared" si="719"/>
        <v>0</v>
      </c>
      <c r="AC359" s="122">
        <f t="shared" si="719"/>
        <v>0</v>
      </c>
      <c r="AD359" s="122">
        <f t="shared" si="719"/>
        <v>0</v>
      </c>
      <c r="AE359" s="122">
        <f t="shared" si="719"/>
        <v>0</v>
      </c>
      <c r="AF359" s="122">
        <f t="shared" si="719"/>
        <v>0</v>
      </c>
      <c r="AG359" s="122">
        <f t="shared" si="719"/>
        <v>0</v>
      </c>
      <c r="AH359" s="122">
        <f t="shared" si="719"/>
        <v>0</v>
      </c>
      <c r="AI359" s="122">
        <f t="shared" si="719"/>
        <v>0</v>
      </c>
      <c r="AJ359" s="122">
        <f t="shared" si="719"/>
        <v>0</v>
      </c>
      <c r="AK359" s="122">
        <f t="shared" si="719"/>
        <v>0</v>
      </c>
      <c r="AL359" s="122">
        <f t="shared" si="719"/>
        <v>0</v>
      </c>
      <c r="AM359" s="122">
        <f t="shared" si="719"/>
        <v>0</v>
      </c>
      <c r="AN359" s="122">
        <f t="shared" si="719"/>
        <v>0</v>
      </c>
      <c r="AO359" s="122">
        <f t="shared" si="719"/>
        <v>0</v>
      </c>
      <c r="AP359" s="122">
        <f t="shared" si="719"/>
        <v>0</v>
      </c>
      <c r="AQ359" s="122">
        <f t="shared" si="719"/>
        <v>0</v>
      </c>
      <c r="AR359" s="122">
        <f t="shared" si="719"/>
        <v>0</v>
      </c>
      <c r="AS359" s="122">
        <f t="shared" si="719"/>
        <v>0</v>
      </c>
      <c r="AT359" s="122">
        <f t="shared" si="719"/>
        <v>0</v>
      </c>
    </row>
    <row r="360" spans="3:46" x14ac:dyDescent="0.75">
      <c r="C360" s="44" t="s">
        <v>77</v>
      </c>
      <c r="D360" s="122">
        <f t="shared" si="698"/>
        <v>-2.398493999999999</v>
      </c>
      <c r="E360" s="122">
        <f t="shared" ref="E360:AT360" si="720">IF(E131="Exits",-E176,0)</f>
        <v>0</v>
      </c>
      <c r="F360" s="122">
        <f t="shared" si="720"/>
        <v>0</v>
      </c>
      <c r="G360" s="122">
        <f t="shared" si="720"/>
        <v>0</v>
      </c>
      <c r="H360" s="122">
        <f t="shared" si="720"/>
        <v>0</v>
      </c>
      <c r="I360" s="122">
        <f t="shared" si="720"/>
        <v>0</v>
      </c>
      <c r="J360" s="122">
        <f t="shared" si="720"/>
        <v>0</v>
      </c>
      <c r="K360" s="122">
        <f t="shared" si="720"/>
        <v>0</v>
      </c>
      <c r="L360" s="122">
        <f t="shared" si="720"/>
        <v>0</v>
      </c>
      <c r="M360" s="122">
        <f t="shared" si="720"/>
        <v>0</v>
      </c>
      <c r="N360" s="122">
        <f t="shared" si="720"/>
        <v>0</v>
      </c>
      <c r="O360" s="122">
        <f t="shared" si="720"/>
        <v>0</v>
      </c>
      <c r="P360" s="122">
        <f t="shared" si="720"/>
        <v>0</v>
      </c>
      <c r="Q360" s="122">
        <f t="shared" si="720"/>
        <v>0</v>
      </c>
      <c r="R360" s="122">
        <f t="shared" si="720"/>
        <v>0</v>
      </c>
      <c r="S360" s="122">
        <f t="shared" si="720"/>
        <v>0</v>
      </c>
      <c r="T360" s="122">
        <f t="shared" si="720"/>
        <v>0</v>
      </c>
      <c r="U360" s="122">
        <f t="shared" si="720"/>
        <v>0</v>
      </c>
      <c r="V360" s="122">
        <f t="shared" si="720"/>
        <v>0</v>
      </c>
      <c r="W360" s="122">
        <f t="shared" si="720"/>
        <v>0</v>
      </c>
      <c r="X360" s="122">
        <f t="shared" si="720"/>
        <v>0</v>
      </c>
      <c r="Y360" s="122">
        <f t="shared" si="720"/>
        <v>0</v>
      </c>
      <c r="Z360" s="122">
        <f t="shared" si="720"/>
        <v>-2.398493999999999</v>
      </c>
      <c r="AA360" s="122">
        <f t="shared" si="720"/>
        <v>0</v>
      </c>
      <c r="AB360" s="122">
        <f t="shared" si="720"/>
        <v>0</v>
      </c>
      <c r="AC360" s="122">
        <f t="shared" si="720"/>
        <v>0</v>
      </c>
      <c r="AD360" s="122">
        <f t="shared" si="720"/>
        <v>0</v>
      </c>
      <c r="AE360" s="122">
        <f t="shared" si="720"/>
        <v>0</v>
      </c>
      <c r="AF360" s="122">
        <f t="shared" si="720"/>
        <v>0</v>
      </c>
      <c r="AG360" s="122">
        <f t="shared" si="720"/>
        <v>0</v>
      </c>
      <c r="AH360" s="122">
        <f t="shared" si="720"/>
        <v>0</v>
      </c>
      <c r="AI360" s="122">
        <f t="shared" si="720"/>
        <v>0</v>
      </c>
      <c r="AJ360" s="122">
        <f t="shared" si="720"/>
        <v>0</v>
      </c>
      <c r="AK360" s="122">
        <f t="shared" si="720"/>
        <v>0</v>
      </c>
      <c r="AL360" s="122">
        <f t="shared" si="720"/>
        <v>0</v>
      </c>
      <c r="AM360" s="122">
        <f t="shared" si="720"/>
        <v>0</v>
      </c>
      <c r="AN360" s="122">
        <f t="shared" si="720"/>
        <v>0</v>
      </c>
      <c r="AO360" s="122">
        <f t="shared" si="720"/>
        <v>0</v>
      </c>
      <c r="AP360" s="122">
        <f t="shared" si="720"/>
        <v>0</v>
      </c>
      <c r="AQ360" s="122">
        <f t="shared" si="720"/>
        <v>0</v>
      </c>
      <c r="AR360" s="122">
        <f t="shared" si="720"/>
        <v>0</v>
      </c>
      <c r="AS360" s="122">
        <f t="shared" si="720"/>
        <v>0</v>
      </c>
      <c r="AT360" s="122">
        <f t="shared" si="720"/>
        <v>0</v>
      </c>
    </row>
    <row r="361" spans="3:46" x14ac:dyDescent="0.75">
      <c r="C361" s="44" t="s">
        <v>78</v>
      </c>
      <c r="D361" s="122">
        <f t="shared" si="698"/>
        <v>-6.7430719999999988</v>
      </c>
      <c r="E361" s="122">
        <f t="shared" ref="E361:AT361" si="721">IF(E132="Exits",-E177,0)</f>
        <v>0</v>
      </c>
      <c r="F361" s="122">
        <f t="shared" si="721"/>
        <v>0</v>
      </c>
      <c r="G361" s="122">
        <f t="shared" si="721"/>
        <v>0</v>
      </c>
      <c r="H361" s="122">
        <f t="shared" si="721"/>
        <v>0</v>
      </c>
      <c r="I361" s="122">
        <f t="shared" si="721"/>
        <v>0</v>
      </c>
      <c r="J361" s="122">
        <f t="shared" si="721"/>
        <v>0</v>
      </c>
      <c r="K361" s="122">
        <f t="shared" si="721"/>
        <v>0</v>
      </c>
      <c r="L361" s="122">
        <f t="shared" si="721"/>
        <v>0</v>
      </c>
      <c r="M361" s="122">
        <f t="shared" si="721"/>
        <v>0</v>
      </c>
      <c r="N361" s="122">
        <f t="shared" si="721"/>
        <v>0</v>
      </c>
      <c r="O361" s="122">
        <f t="shared" si="721"/>
        <v>0</v>
      </c>
      <c r="P361" s="122">
        <f t="shared" si="721"/>
        <v>0</v>
      </c>
      <c r="Q361" s="122">
        <f t="shared" si="721"/>
        <v>0</v>
      </c>
      <c r="R361" s="122">
        <f t="shared" si="721"/>
        <v>0</v>
      </c>
      <c r="S361" s="122">
        <f t="shared" si="721"/>
        <v>0</v>
      </c>
      <c r="T361" s="122">
        <f t="shared" si="721"/>
        <v>0</v>
      </c>
      <c r="U361" s="122">
        <f t="shared" si="721"/>
        <v>0</v>
      </c>
      <c r="V361" s="122">
        <f t="shared" si="721"/>
        <v>0</v>
      </c>
      <c r="W361" s="122">
        <f t="shared" si="721"/>
        <v>0</v>
      </c>
      <c r="X361" s="122">
        <f t="shared" si="721"/>
        <v>0</v>
      </c>
      <c r="Y361" s="122">
        <f t="shared" si="721"/>
        <v>0</v>
      </c>
      <c r="Z361" s="122">
        <f t="shared" si="721"/>
        <v>0</v>
      </c>
      <c r="AA361" s="122">
        <f t="shared" si="721"/>
        <v>-6.7430719999999988</v>
      </c>
      <c r="AB361" s="122">
        <f t="shared" si="721"/>
        <v>0</v>
      </c>
      <c r="AC361" s="122">
        <f t="shared" si="721"/>
        <v>0</v>
      </c>
      <c r="AD361" s="122">
        <f t="shared" si="721"/>
        <v>0</v>
      </c>
      <c r="AE361" s="122">
        <f t="shared" si="721"/>
        <v>0</v>
      </c>
      <c r="AF361" s="122">
        <f t="shared" si="721"/>
        <v>0</v>
      </c>
      <c r="AG361" s="122">
        <f t="shared" si="721"/>
        <v>0</v>
      </c>
      <c r="AH361" s="122">
        <f t="shared" si="721"/>
        <v>0</v>
      </c>
      <c r="AI361" s="122">
        <f t="shared" si="721"/>
        <v>0</v>
      </c>
      <c r="AJ361" s="122">
        <f t="shared" si="721"/>
        <v>0</v>
      </c>
      <c r="AK361" s="122">
        <f t="shared" si="721"/>
        <v>0</v>
      </c>
      <c r="AL361" s="122">
        <f t="shared" si="721"/>
        <v>0</v>
      </c>
      <c r="AM361" s="122">
        <f t="shared" si="721"/>
        <v>0</v>
      </c>
      <c r="AN361" s="122">
        <f t="shared" si="721"/>
        <v>0</v>
      </c>
      <c r="AO361" s="122">
        <f t="shared" si="721"/>
        <v>0</v>
      </c>
      <c r="AP361" s="122">
        <f t="shared" si="721"/>
        <v>0</v>
      </c>
      <c r="AQ361" s="122">
        <f t="shared" si="721"/>
        <v>0</v>
      </c>
      <c r="AR361" s="122">
        <f t="shared" si="721"/>
        <v>0</v>
      </c>
      <c r="AS361" s="122">
        <f t="shared" si="721"/>
        <v>0</v>
      </c>
      <c r="AT361" s="122">
        <f t="shared" si="721"/>
        <v>0</v>
      </c>
    </row>
    <row r="362" spans="3:46" x14ac:dyDescent="0.75">
      <c r="C362" s="44" t="s">
        <v>162</v>
      </c>
      <c r="D362" s="122">
        <f t="shared" si="698"/>
        <v>-11.581491999999992</v>
      </c>
      <c r="E362" s="122">
        <f t="shared" ref="E362:AT362" si="722">IF(E133="Exits",-E178,0)</f>
        <v>0</v>
      </c>
      <c r="F362" s="122">
        <f t="shared" si="722"/>
        <v>0</v>
      </c>
      <c r="G362" s="122">
        <f t="shared" si="722"/>
        <v>0</v>
      </c>
      <c r="H362" s="122">
        <f t="shared" si="722"/>
        <v>0</v>
      </c>
      <c r="I362" s="122">
        <f t="shared" si="722"/>
        <v>0</v>
      </c>
      <c r="J362" s="122">
        <f t="shared" si="722"/>
        <v>0</v>
      </c>
      <c r="K362" s="122">
        <f t="shared" si="722"/>
        <v>0</v>
      </c>
      <c r="L362" s="122">
        <f t="shared" si="722"/>
        <v>0</v>
      </c>
      <c r="M362" s="122">
        <f t="shared" si="722"/>
        <v>0</v>
      </c>
      <c r="N362" s="122">
        <f t="shared" si="722"/>
        <v>0</v>
      </c>
      <c r="O362" s="122">
        <f t="shared" si="722"/>
        <v>0</v>
      </c>
      <c r="P362" s="122">
        <f t="shared" si="722"/>
        <v>0</v>
      </c>
      <c r="Q362" s="122">
        <f t="shared" si="722"/>
        <v>0</v>
      </c>
      <c r="R362" s="122">
        <f t="shared" si="722"/>
        <v>0</v>
      </c>
      <c r="S362" s="122">
        <f t="shared" si="722"/>
        <v>0</v>
      </c>
      <c r="T362" s="122">
        <f t="shared" si="722"/>
        <v>0</v>
      </c>
      <c r="U362" s="122">
        <f t="shared" si="722"/>
        <v>0</v>
      </c>
      <c r="V362" s="122">
        <f t="shared" si="722"/>
        <v>0</v>
      </c>
      <c r="W362" s="122">
        <f t="shared" si="722"/>
        <v>0</v>
      </c>
      <c r="X362" s="122">
        <f t="shared" si="722"/>
        <v>0</v>
      </c>
      <c r="Y362" s="122">
        <f t="shared" si="722"/>
        <v>0</v>
      </c>
      <c r="Z362" s="122">
        <f t="shared" si="722"/>
        <v>0</v>
      </c>
      <c r="AA362" s="122">
        <f t="shared" si="722"/>
        <v>0</v>
      </c>
      <c r="AB362" s="122">
        <f t="shared" si="722"/>
        <v>-11.581491999999992</v>
      </c>
      <c r="AC362" s="122">
        <f t="shared" si="722"/>
        <v>0</v>
      </c>
      <c r="AD362" s="122">
        <f t="shared" si="722"/>
        <v>0</v>
      </c>
      <c r="AE362" s="122">
        <f t="shared" si="722"/>
        <v>0</v>
      </c>
      <c r="AF362" s="122">
        <f t="shared" si="722"/>
        <v>0</v>
      </c>
      <c r="AG362" s="122">
        <f t="shared" si="722"/>
        <v>0</v>
      </c>
      <c r="AH362" s="122">
        <f t="shared" si="722"/>
        <v>0</v>
      </c>
      <c r="AI362" s="122">
        <f t="shared" si="722"/>
        <v>0</v>
      </c>
      <c r="AJ362" s="122">
        <f t="shared" si="722"/>
        <v>0</v>
      </c>
      <c r="AK362" s="122">
        <f t="shared" si="722"/>
        <v>0</v>
      </c>
      <c r="AL362" s="122">
        <f t="shared" si="722"/>
        <v>0</v>
      </c>
      <c r="AM362" s="122">
        <f t="shared" si="722"/>
        <v>0</v>
      </c>
      <c r="AN362" s="122">
        <f t="shared" si="722"/>
        <v>0</v>
      </c>
      <c r="AO362" s="122">
        <f t="shared" si="722"/>
        <v>0</v>
      </c>
      <c r="AP362" s="122">
        <f t="shared" si="722"/>
        <v>0</v>
      </c>
      <c r="AQ362" s="122">
        <f t="shared" si="722"/>
        <v>0</v>
      </c>
      <c r="AR362" s="122">
        <f t="shared" si="722"/>
        <v>0</v>
      </c>
      <c r="AS362" s="122">
        <f t="shared" si="722"/>
        <v>0</v>
      </c>
      <c r="AT362" s="122">
        <f t="shared" si="722"/>
        <v>0</v>
      </c>
    </row>
    <row r="363" spans="3:46" x14ac:dyDescent="0.75">
      <c r="C363" s="44" t="s">
        <v>79</v>
      </c>
      <c r="D363" s="122">
        <f t="shared" si="698"/>
        <v>-8.3607340000000043</v>
      </c>
      <c r="E363" s="122">
        <f t="shared" ref="E363:AT363" si="723">IF(E134="Exits",-E179,0)</f>
        <v>0</v>
      </c>
      <c r="F363" s="122">
        <f t="shared" si="723"/>
        <v>0</v>
      </c>
      <c r="G363" s="122">
        <f t="shared" si="723"/>
        <v>0</v>
      </c>
      <c r="H363" s="122">
        <f t="shared" si="723"/>
        <v>0</v>
      </c>
      <c r="I363" s="122">
        <f t="shared" si="723"/>
        <v>0</v>
      </c>
      <c r="J363" s="122">
        <f t="shared" si="723"/>
        <v>0</v>
      </c>
      <c r="K363" s="122">
        <f t="shared" si="723"/>
        <v>0</v>
      </c>
      <c r="L363" s="122">
        <f t="shared" si="723"/>
        <v>0</v>
      </c>
      <c r="M363" s="122">
        <f t="shared" si="723"/>
        <v>0</v>
      </c>
      <c r="N363" s="122">
        <f t="shared" si="723"/>
        <v>0</v>
      </c>
      <c r="O363" s="122">
        <f t="shared" si="723"/>
        <v>0</v>
      </c>
      <c r="P363" s="122">
        <f t="shared" si="723"/>
        <v>0</v>
      </c>
      <c r="Q363" s="122">
        <f t="shared" si="723"/>
        <v>0</v>
      </c>
      <c r="R363" s="122">
        <f t="shared" si="723"/>
        <v>0</v>
      </c>
      <c r="S363" s="122">
        <f t="shared" si="723"/>
        <v>0</v>
      </c>
      <c r="T363" s="122">
        <f t="shared" si="723"/>
        <v>0</v>
      </c>
      <c r="U363" s="122">
        <f t="shared" si="723"/>
        <v>0</v>
      </c>
      <c r="V363" s="122">
        <f t="shared" si="723"/>
        <v>0</v>
      </c>
      <c r="W363" s="122">
        <f t="shared" si="723"/>
        <v>0</v>
      </c>
      <c r="X363" s="122">
        <f t="shared" si="723"/>
        <v>0</v>
      </c>
      <c r="Y363" s="122">
        <f t="shared" si="723"/>
        <v>0</v>
      </c>
      <c r="Z363" s="122">
        <f t="shared" si="723"/>
        <v>0</v>
      </c>
      <c r="AA363" s="122">
        <f t="shared" si="723"/>
        <v>0</v>
      </c>
      <c r="AB363" s="122">
        <f t="shared" si="723"/>
        <v>0</v>
      </c>
      <c r="AC363" s="122">
        <f t="shared" si="723"/>
        <v>-8.3607340000000043</v>
      </c>
      <c r="AD363" s="122">
        <f t="shared" si="723"/>
        <v>0</v>
      </c>
      <c r="AE363" s="122">
        <f t="shared" si="723"/>
        <v>0</v>
      </c>
      <c r="AF363" s="122">
        <f t="shared" si="723"/>
        <v>0</v>
      </c>
      <c r="AG363" s="122">
        <f t="shared" si="723"/>
        <v>0</v>
      </c>
      <c r="AH363" s="122">
        <f t="shared" si="723"/>
        <v>0</v>
      </c>
      <c r="AI363" s="122">
        <f t="shared" si="723"/>
        <v>0</v>
      </c>
      <c r="AJ363" s="122">
        <f t="shared" si="723"/>
        <v>0</v>
      </c>
      <c r="AK363" s="122">
        <f t="shared" si="723"/>
        <v>0</v>
      </c>
      <c r="AL363" s="122">
        <f t="shared" si="723"/>
        <v>0</v>
      </c>
      <c r="AM363" s="122">
        <f t="shared" si="723"/>
        <v>0</v>
      </c>
      <c r="AN363" s="122">
        <f t="shared" si="723"/>
        <v>0</v>
      </c>
      <c r="AO363" s="122">
        <f t="shared" si="723"/>
        <v>0</v>
      </c>
      <c r="AP363" s="122">
        <f t="shared" si="723"/>
        <v>0</v>
      </c>
      <c r="AQ363" s="122">
        <f t="shared" si="723"/>
        <v>0</v>
      </c>
      <c r="AR363" s="122">
        <f t="shared" si="723"/>
        <v>0</v>
      </c>
      <c r="AS363" s="122">
        <f t="shared" si="723"/>
        <v>0</v>
      </c>
      <c r="AT363" s="122">
        <f t="shared" si="723"/>
        <v>0</v>
      </c>
    </row>
    <row r="364" spans="3:46" x14ac:dyDescent="0.75">
      <c r="C364" s="44" t="s">
        <v>80</v>
      </c>
      <c r="D364" s="122">
        <f t="shared" si="698"/>
        <v>-82.820369999999983</v>
      </c>
      <c r="E364" s="122">
        <f t="shared" ref="E364:AT364" si="724">IF(E135="Exits",-E180,0)</f>
        <v>0</v>
      </c>
      <c r="F364" s="122">
        <f t="shared" si="724"/>
        <v>0</v>
      </c>
      <c r="G364" s="122">
        <f t="shared" si="724"/>
        <v>0</v>
      </c>
      <c r="H364" s="122">
        <f t="shared" si="724"/>
        <v>0</v>
      </c>
      <c r="I364" s="122">
        <f t="shared" si="724"/>
        <v>0</v>
      </c>
      <c r="J364" s="122">
        <f t="shared" si="724"/>
        <v>0</v>
      </c>
      <c r="K364" s="122">
        <f t="shared" si="724"/>
        <v>0</v>
      </c>
      <c r="L364" s="122">
        <f t="shared" si="724"/>
        <v>0</v>
      </c>
      <c r="M364" s="122">
        <f t="shared" si="724"/>
        <v>0</v>
      </c>
      <c r="N364" s="122">
        <f t="shared" si="724"/>
        <v>0</v>
      </c>
      <c r="O364" s="122">
        <f t="shared" si="724"/>
        <v>0</v>
      </c>
      <c r="P364" s="122">
        <f t="shared" si="724"/>
        <v>0</v>
      </c>
      <c r="Q364" s="122">
        <f t="shared" si="724"/>
        <v>0</v>
      </c>
      <c r="R364" s="122">
        <f t="shared" si="724"/>
        <v>0</v>
      </c>
      <c r="S364" s="122">
        <f t="shared" si="724"/>
        <v>0</v>
      </c>
      <c r="T364" s="122">
        <f t="shared" si="724"/>
        <v>0</v>
      </c>
      <c r="U364" s="122">
        <f t="shared" si="724"/>
        <v>0</v>
      </c>
      <c r="V364" s="122">
        <f t="shared" si="724"/>
        <v>0</v>
      </c>
      <c r="W364" s="122">
        <f t="shared" si="724"/>
        <v>0</v>
      </c>
      <c r="X364" s="122">
        <f t="shared" si="724"/>
        <v>0</v>
      </c>
      <c r="Y364" s="122">
        <f t="shared" si="724"/>
        <v>0</v>
      </c>
      <c r="Z364" s="122">
        <f t="shared" si="724"/>
        <v>0</v>
      </c>
      <c r="AA364" s="122">
        <f t="shared" si="724"/>
        <v>0</v>
      </c>
      <c r="AB364" s="122">
        <f t="shared" si="724"/>
        <v>0</v>
      </c>
      <c r="AC364" s="122">
        <f t="shared" si="724"/>
        <v>0</v>
      </c>
      <c r="AD364" s="122">
        <f t="shared" si="724"/>
        <v>-82.820369999999983</v>
      </c>
      <c r="AE364" s="122">
        <f t="shared" si="724"/>
        <v>0</v>
      </c>
      <c r="AF364" s="122">
        <f t="shared" si="724"/>
        <v>0</v>
      </c>
      <c r="AG364" s="122">
        <f t="shared" si="724"/>
        <v>0</v>
      </c>
      <c r="AH364" s="122">
        <f t="shared" si="724"/>
        <v>0</v>
      </c>
      <c r="AI364" s="122">
        <f t="shared" si="724"/>
        <v>0</v>
      </c>
      <c r="AJ364" s="122">
        <f t="shared" si="724"/>
        <v>0</v>
      </c>
      <c r="AK364" s="122">
        <f t="shared" si="724"/>
        <v>0</v>
      </c>
      <c r="AL364" s="122">
        <f t="shared" si="724"/>
        <v>0</v>
      </c>
      <c r="AM364" s="122">
        <f t="shared" si="724"/>
        <v>0</v>
      </c>
      <c r="AN364" s="122">
        <f t="shared" si="724"/>
        <v>0</v>
      </c>
      <c r="AO364" s="122">
        <f t="shared" si="724"/>
        <v>0</v>
      </c>
      <c r="AP364" s="122">
        <f t="shared" si="724"/>
        <v>0</v>
      </c>
      <c r="AQ364" s="122">
        <f t="shared" si="724"/>
        <v>0</v>
      </c>
      <c r="AR364" s="122">
        <f t="shared" si="724"/>
        <v>0</v>
      </c>
      <c r="AS364" s="122">
        <f t="shared" si="724"/>
        <v>0</v>
      </c>
      <c r="AT364" s="122">
        <f t="shared" si="724"/>
        <v>0</v>
      </c>
    </row>
    <row r="365" spans="3:46" x14ac:dyDescent="0.75">
      <c r="C365" s="44" t="s">
        <v>81</v>
      </c>
      <c r="D365" s="122">
        <f t="shared" si="698"/>
        <v>-5.2564269999999986</v>
      </c>
      <c r="E365" s="122">
        <f t="shared" ref="E365:AT365" si="725">IF(E136="Exits",-E181,0)</f>
        <v>0</v>
      </c>
      <c r="F365" s="122">
        <f t="shared" si="725"/>
        <v>0</v>
      </c>
      <c r="G365" s="122">
        <f t="shared" si="725"/>
        <v>0</v>
      </c>
      <c r="H365" s="122">
        <f t="shared" si="725"/>
        <v>0</v>
      </c>
      <c r="I365" s="122">
        <f t="shared" si="725"/>
        <v>0</v>
      </c>
      <c r="J365" s="122">
        <f t="shared" si="725"/>
        <v>0</v>
      </c>
      <c r="K365" s="122">
        <f t="shared" si="725"/>
        <v>0</v>
      </c>
      <c r="L365" s="122">
        <f t="shared" si="725"/>
        <v>0</v>
      </c>
      <c r="M365" s="122">
        <f t="shared" si="725"/>
        <v>0</v>
      </c>
      <c r="N365" s="122">
        <f t="shared" si="725"/>
        <v>0</v>
      </c>
      <c r="O365" s="122">
        <f t="shared" si="725"/>
        <v>0</v>
      </c>
      <c r="P365" s="122">
        <f t="shared" si="725"/>
        <v>0</v>
      </c>
      <c r="Q365" s="122">
        <f t="shared" si="725"/>
        <v>0</v>
      </c>
      <c r="R365" s="122">
        <f t="shared" si="725"/>
        <v>0</v>
      </c>
      <c r="S365" s="122">
        <f t="shared" si="725"/>
        <v>0</v>
      </c>
      <c r="T365" s="122">
        <f t="shared" si="725"/>
        <v>0</v>
      </c>
      <c r="U365" s="122">
        <f t="shared" si="725"/>
        <v>0</v>
      </c>
      <c r="V365" s="122">
        <f t="shared" si="725"/>
        <v>0</v>
      </c>
      <c r="W365" s="122">
        <f t="shared" si="725"/>
        <v>0</v>
      </c>
      <c r="X365" s="122">
        <f t="shared" si="725"/>
        <v>0</v>
      </c>
      <c r="Y365" s="122">
        <f t="shared" si="725"/>
        <v>0</v>
      </c>
      <c r="Z365" s="122">
        <f t="shared" si="725"/>
        <v>0</v>
      </c>
      <c r="AA365" s="122">
        <f t="shared" si="725"/>
        <v>0</v>
      </c>
      <c r="AB365" s="122">
        <f t="shared" si="725"/>
        <v>0</v>
      </c>
      <c r="AC365" s="122">
        <f t="shared" si="725"/>
        <v>0</v>
      </c>
      <c r="AD365" s="122">
        <f t="shared" si="725"/>
        <v>0</v>
      </c>
      <c r="AE365" s="122">
        <f t="shared" si="725"/>
        <v>-5.2564269999999986</v>
      </c>
      <c r="AF365" s="122">
        <f t="shared" si="725"/>
        <v>0</v>
      </c>
      <c r="AG365" s="122">
        <f t="shared" si="725"/>
        <v>0</v>
      </c>
      <c r="AH365" s="122">
        <f t="shared" si="725"/>
        <v>0</v>
      </c>
      <c r="AI365" s="122">
        <f t="shared" si="725"/>
        <v>0</v>
      </c>
      <c r="AJ365" s="122">
        <f t="shared" si="725"/>
        <v>0</v>
      </c>
      <c r="AK365" s="122">
        <f t="shared" si="725"/>
        <v>0</v>
      </c>
      <c r="AL365" s="122">
        <f t="shared" si="725"/>
        <v>0</v>
      </c>
      <c r="AM365" s="122">
        <f t="shared" si="725"/>
        <v>0</v>
      </c>
      <c r="AN365" s="122">
        <f t="shared" si="725"/>
        <v>0</v>
      </c>
      <c r="AO365" s="122">
        <f t="shared" si="725"/>
        <v>0</v>
      </c>
      <c r="AP365" s="122">
        <f t="shared" si="725"/>
        <v>0</v>
      </c>
      <c r="AQ365" s="122">
        <f t="shared" si="725"/>
        <v>0</v>
      </c>
      <c r="AR365" s="122">
        <f t="shared" si="725"/>
        <v>0</v>
      </c>
      <c r="AS365" s="122">
        <f t="shared" si="725"/>
        <v>0</v>
      </c>
      <c r="AT365" s="122">
        <f t="shared" si="725"/>
        <v>0</v>
      </c>
    </row>
    <row r="366" spans="3:46" x14ac:dyDescent="0.75">
      <c r="C366" s="44" t="s">
        <v>82</v>
      </c>
      <c r="D366" s="122">
        <f t="shared" si="698"/>
        <v>-32.137830999999998</v>
      </c>
      <c r="E366" s="122">
        <f t="shared" ref="E366:AT366" si="726">IF(E137="Exits",-E182,0)</f>
        <v>0</v>
      </c>
      <c r="F366" s="122">
        <f t="shared" si="726"/>
        <v>0</v>
      </c>
      <c r="G366" s="122">
        <f t="shared" si="726"/>
        <v>0</v>
      </c>
      <c r="H366" s="122">
        <f t="shared" si="726"/>
        <v>0</v>
      </c>
      <c r="I366" s="122">
        <f t="shared" si="726"/>
        <v>0</v>
      </c>
      <c r="J366" s="122">
        <f t="shared" si="726"/>
        <v>0</v>
      </c>
      <c r="K366" s="122">
        <f t="shared" si="726"/>
        <v>0</v>
      </c>
      <c r="L366" s="122">
        <f t="shared" si="726"/>
        <v>0</v>
      </c>
      <c r="M366" s="122">
        <f t="shared" si="726"/>
        <v>0</v>
      </c>
      <c r="N366" s="122">
        <f t="shared" si="726"/>
        <v>0</v>
      </c>
      <c r="O366" s="122">
        <f t="shared" si="726"/>
        <v>0</v>
      </c>
      <c r="P366" s="122">
        <f t="shared" si="726"/>
        <v>0</v>
      </c>
      <c r="Q366" s="122">
        <f t="shared" si="726"/>
        <v>0</v>
      </c>
      <c r="R366" s="122">
        <f t="shared" si="726"/>
        <v>0</v>
      </c>
      <c r="S366" s="122">
        <f t="shared" si="726"/>
        <v>0</v>
      </c>
      <c r="T366" s="122">
        <f t="shared" si="726"/>
        <v>0</v>
      </c>
      <c r="U366" s="122">
        <f t="shared" si="726"/>
        <v>0</v>
      </c>
      <c r="V366" s="122">
        <f t="shared" si="726"/>
        <v>0</v>
      </c>
      <c r="W366" s="122">
        <f t="shared" si="726"/>
        <v>0</v>
      </c>
      <c r="X366" s="122">
        <f t="shared" si="726"/>
        <v>0</v>
      </c>
      <c r="Y366" s="122">
        <f t="shared" si="726"/>
        <v>0</v>
      </c>
      <c r="Z366" s="122">
        <f t="shared" si="726"/>
        <v>0</v>
      </c>
      <c r="AA366" s="122">
        <f t="shared" si="726"/>
        <v>0</v>
      </c>
      <c r="AB366" s="122">
        <f t="shared" si="726"/>
        <v>0</v>
      </c>
      <c r="AC366" s="122">
        <f t="shared" si="726"/>
        <v>0</v>
      </c>
      <c r="AD366" s="122">
        <f t="shared" si="726"/>
        <v>0</v>
      </c>
      <c r="AE366" s="122">
        <f t="shared" si="726"/>
        <v>0</v>
      </c>
      <c r="AF366" s="122">
        <f t="shared" si="726"/>
        <v>-32.137830999999998</v>
      </c>
      <c r="AG366" s="122">
        <f t="shared" si="726"/>
        <v>0</v>
      </c>
      <c r="AH366" s="122">
        <f t="shared" si="726"/>
        <v>0</v>
      </c>
      <c r="AI366" s="122">
        <f t="shared" si="726"/>
        <v>0</v>
      </c>
      <c r="AJ366" s="122">
        <f t="shared" si="726"/>
        <v>0</v>
      </c>
      <c r="AK366" s="122">
        <f t="shared" si="726"/>
        <v>0</v>
      </c>
      <c r="AL366" s="122">
        <f t="shared" si="726"/>
        <v>0</v>
      </c>
      <c r="AM366" s="122">
        <f t="shared" si="726"/>
        <v>0</v>
      </c>
      <c r="AN366" s="122">
        <f t="shared" si="726"/>
        <v>0</v>
      </c>
      <c r="AO366" s="122">
        <f t="shared" si="726"/>
        <v>0</v>
      </c>
      <c r="AP366" s="122">
        <f t="shared" si="726"/>
        <v>0</v>
      </c>
      <c r="AQ366" s="122">
        <f t="shared" si="726"/>
        <v>0</v>
      </c>
      <c r="AR366" s="122">
        <f t="shared" si="726"/>
        <v>0</v>
      </c>
      <c r="AS366" s="122">
        <f t="shared" si="726"/>
        <v>0</v>
      </c>
      <c r="AT366" s="122">
        <f t="shared" si="726"/>
        <v>0</v>
      </c>
    </row>
    <row r="367" spans="3:46" x14ac:dyDescent="0.75">
      <c r="C367" s="44" t="s">
        <v>163</v>
      </c>
      <c r="D367" s="122">
        <f t="shared" si="698"/>
        <v>-17.962912999999993</v>
      </c>
      <c r="E367" s="122">
        <f t="shared" ref="E367:AT367" si="727">IF(E138="Exits",-E183,0)</f>
        <v>0</v>
      </c>
      <c r="F367" s="122">
        <f t="shared" si="727"/>
        <v>0</v>
      </c>
      <c r="G367" s="122">
        <f t="shared" si="727"/>
        <v>0</v>
      </c>
      <c r="H367" s="122">
        <f t="shared" si="727"/>
        <v>0</v>
      </c>
      <c r="I367" s="122">
        <f t="shared" si="727"/>
        <v>0</v>
      </c>
      <c r="J367" s="122">
        <f t="shared" si="727"/>
        <v>0</v>
      </c>
      <c r="K367" s="122">
        <f t="shared" si="727"/>
        <v>0</v>
      </c>
      <c r="L367" s="122">
        <f t="shared" si="727"/>
        <v>0</v>
      </c>
      <c r="M367" s="122">
        <f t="shared" si="727"/>
        <v>0</v>
      </c>
      <c r="N367" s="122">
        <f t="shared" si="727"/>
        <v>0</v>
      </c>
      <c r="O367" s="122">
        <f t="shared" si="727"/>
        <v>0</v>
      </c>
      <c r="P367" s="122">
        <f t="shared" si="727"/>
        <v>0</v>
      </c>
      <c r="Q367" s="122">
        <f t="shared" si="727"/>
        <v>0</v>
      </c>
      <c r="R367" s="122">
        <f t="shared" si="727"/>
        <v>0</v>
      </c>
      <c r="S367" s="122">
        <f t="shared" si="727"/>
        <v>0</v>
      </c>
      <c r="T367" s="122">
        <f t="shared" si="727"/>
        <v>0</v>
      </c>
      <c r="U367" s="122">
        <f t="shared" si="727"/>
        <v>0</v>
      </c>
      <c r="V367" s="122">
        <f t="shared" si="727"/>
        <v>0</v>
      </c>
      <c r="W367" s="122">
        <f t="shared" si="727"/>
        <v>0</v>
      </c>
      <c r="X367" s="122">
        <f t="shared" si="727"/>
        <v>0</v>
      </c>
      <c r="Y367" s="122">
        <f t="shared" si="727"/>
        <v>0</v>
      </c>
      <c r="Z367" s="122">
        <f t="shared" si="727"/>
        <v>0</v>
      </c>
      <c r="AA367" s="122">
        <f t="shared" si="727"/>
        <v>0</v>
      </c>
      <c r="AB367" s="122">
        <f t="shared" si="727"/>
        <v>0</v>
      </c>
      <c r="AC367" s="122">
        <f t="shared" si="727"/>
        <v>0</v>
      </c>
      <c r="AD367" s="122">
        <f t="shared" si="727"/>
        <v>0</v>
      </c>
      <c r="AE367" s="122">
        <f t="shared" si="727"/>
        <v>0</v>
      </c>
      <c r="AF367" s="122">
        <f t="shared" si="727"/>
        <v>0</v>
      </c>
      <c r="AG367" s="122">
        <f t="shared" si="727"/>
        <v>-17.962912999999993</v>
      </c>
      <c r="AH367" s="122">
        <f t="shared" si="727"/>
        <v>0</v>
      </c>
      <c r="AI367" s="122">
        <f t="shared" si="727"/>
        <v>0</v>
      </c>
      <c r="AJ367" s="122">
        <f t="shared" si="727"/>
        <v>0</v>
      </c>
      <c r="AK367" s="122">
        <f t="shared" si="727"/>
        <v>0</v>
      </c>
      <c r="AL367" s="122">
        <f t="shared" si="727"/>
        <v>0</v>
      </c>
      <c r="AM367" s="122">
        <f t="shared" si="727"/>
        <v>0</v>
      </c>
      <c r="AN367" s="122">
        <f t="shared" si="727"/>
        <v>0</v>
      </c>
      <c r="AO367" s="122">
        <f t="shared" si="727"/>
        <v>0</v>
      </c>
      <c r="AP367" s="122">
        <f t="shared" si="727"/>
        <v>0</v>
      </c>
      <c r="AQ367" s="122">
        <f t="shared" si="727"/>
        <v>0</v>
      </c>
      <c r="AR367" s="122">
        <f t="shared" si="727"/>
        <v>0</v>
      </c>
      <c r="AS367" s="122">
        <f t="shared" si="727"/>
        <v>0</v>
      </c>
      <c r="AT367" s="122">
        <f t="shared" si="727"/>
        <v>0</v>
      </c>
    </row>
    <row r="368" spans="3:46" x14ac:dyDescent="0.75">
      <c r="C368" s="44" t="s">
        <v>104</v>
      </c>
      <c r="D368" s="122">
        <f t="shared" si="698"/>
        <v>-15.610683000000011</v>
      </c>
      <c r="E368" s="122">
        <f t="shared" ref="E368:AT368" si="728">IF(E139="Exits",-E184,0)</f>
        <v>0</v>
      </c>
      <c r="F368" s="122">
        <f t="shared" si="728"/>
        <v>0</v>
      </c>
      <c r="G368" s="122">
        <f t="shared" si="728"/>
        <v>0</v>
      </c>
      <c r="H368" s="122">
        <f t="shared" si="728"/>
        <v>0</v>
      </c>
      <c r="I368" s="122">
        <f t="shared" si="728"/>
        <v>0</v>
      </c>
      <c r="J368" s="122">
        <f t="shared" si="728"/>
        <v>0</v>
      </c>
      <c r="K368" s="122">
        <f t="shared" si="728"/>
        <v>0</v>
      </c>
      <c r="L368" s="122">
        <f t="shared" si="728"/>
        <v>0</v>
      </c>
      <c r="M368" s="122">
        <f t="shared" si="728"/>
        <v>0</v>
      </c>
      <c r="N368" s="122">
        <f t="shared" si="728"/>
        <v>0</v>
      </c>
      <c r="O368" s="122">
        <f t="shared" si="728"/>
        <v>0</v>
      </c>
      <c r="P368" s="122">
        <f t="shared" si="728"/>
        <v>0</v>
      </c>
      <c r="Q368" s="122">
        <f t="shared" si="728"/>
        <v>0</v>
      </c>
      <c r="R368" s="122">
        <f t="shared" si="728"/>
        <v>0</v>
      </c>
      <c r="S368" s="122">
        <f t="shared" si="728"/>
        <v>0</v>
      </c>
      <c r="T368" s="122">
        <f t="shared" si="728"/>
        <v>0</v>
      </c>
      <c r="U368" s="122">
        <f t="shared" si="728"/>
        <v>0</v>
      </c>
      <c r="V368" s="122">
        <f t="shared" si="728"/>
        <v>0</v>
      </c>
      <c r="W368" s="122">
        <f t="shared" si="728"/>
        <v>0</v>
      </c>
      <c r="X368" s="122">
        <f t="shared" si="728"/>
        <v>0</v>
      </c>
      <c r="Y368" s="122">
        <f t="shared" si="728"/>
        <v>0</v>
      </c>
      <c r="Z368" s="122">
        <f t="shared" si="728"/>
        <v>0</v>
      </c>
      <c r="AA368" s="122">
        <f t="shared" si="728"/>
        <v>0</v>
      </c>
      <c r="AB368" s="122">
        <f t="shared" si="728"/>
        <v>0</v>
      </c>
      <c r="AC368" s="122">
        <f t="shared" si="728"/>
        <v>0</v>
      </c>
      <c r="AD368" s="122">
        <f t="shared" si="728"/>
        <v>0</v>
      </c>
      <c r="AE368" s="122">
        <f t="shared" si="728"/>
        <v>0</v>
      </c>
      <c r="AF368" s="122">
        <f t="shared" si="728"/>
        <v>0</v>
      </c>
      <c r="AG368" s="122">
        <f t="shared" si="728"/>
        <v>0</v>
      </c>
      <c r="AH368" s="122">
        <f t="shared" si="728"/>
        <v>-15.610683000000011</v>
      </c>
      <c r="AI368" s="122">
        <f t="shared" si="728"/>
        <v>0</v>
      </c>
      <c r="AJ368" s="122">
        <f t="shared" si="728"/>
        <v>0</v>
      </c>
      <c r="AK368" s="122">
        <f t="shared" si="728"/>
        <v>0</v>
      </c>
      <c r="AL368" s="122">
        <f t="shared" si="728"/>
        <v>0</v>
      </c>
      <c r="AM368" s="122">
        <f t="shared" si="728"/>
        <v>0</v>
      </c>
      <c r="AN368" s="122">
        <f t="shared" si="728"/>
        <v>0</v>
      </c>
      <c r="AO368" s="122">
        <f t="shared" si="728"/>
        <v>0</v>
      </c>
      <c r="AP368" s="122">
        <f t="shared" si="728"/>
        <v>0</v>
      </c>
      <c r="AQ368" s="122">
        <f t="shared" si="728"/>
        <v>0</v>
      </c>
      <c r="AR368" s="122">
        <f t="shared" si="728"/>
        <v>0</v>
      </c>
      <c r="AS368" s="122">
        <f t="shared" si="728"/>
        <v>0</v>
      </c>
      <c r="AT368" s="122">
        <f t="shared" si="728"/>
        <v>0</v>
      </c>
    </row>
    <row r="369" spans="3:46" x14ac:dyDescent="0.75">
      <c r="C369" s="44" t="s">
        <v>83</v>
      </c>
      <c r="D369" s="122">
        <f t="shared" si="698"/>
        <v>-9.0869390000000063</v>
      </c>
      <c r="E369" s="122">
        <f t="shared" ref="E369:AT369" si="729">IF(E140="Exits",-E185,0)</f>
        <v>0</v>
      </c>
      <c r="F369" s="122">
        <f t="shared" si="729"/>
        <v>0</v>
      </c>
      <c r="G369" s="122">
        <f t="shared" si="729"/>
        <v>0</v>
      </c>
      <c r="H369" s="122">
        <f t="shared" si="729"/>
        <v>0</v>
      </c>
      <c r="I369" s="122">
        <f t="shared" si="729"/>
        <v>0</v>
      </c>
      <c r="J369" s="122">
        <f t="shared" si="729"/>
        <v>0</v>
      </c>
      <c r="K369" s="122">
        <f t="shared" si="729"/>
        <v>0</v>
      </c>
      <c r="L369" s="122">
        <f t="shared" si="729"/>
        <v>0</v>
      </c>
      <c r="M369" s="122">
        <f t="shared" si="729"/>
        <v>0</v>
      </c>
      <c r="N369" s="122">
        <f t="shared" si="729"/>
        <v>0</v>
      </c>
      <c r="O369" s="122">
        <f t="shared" si="729"/>
        <v>0</v>
      </c>
      <c r="P369" s="122">
        <f t="shared" si="729"/>
        <v>0</v>
      </c>
      <c r="Q369" s="122">
        <f t="shared" si="729"/>
        <v>0</v>
      </c>
      <c r="R369" s="122">
        <f t="shared" si="729"/>
        <v>0</v>
      </c>
      <c r="S369" s="122">
        <f t="shared" si="729"/>
        <v>0</v>
      </c>
      <c r="T369" s="122">
        <f t="shared" si="729"/>
        <v>0</v>
      </c>
      <c r="U369" s="122">
        <f t="shared" si="729"/>
        <v>0</v>
      </c>
      <c r="V369" s="122">
        <f t="shared" si="729"/>
        <v>0</v>
      </c>
      <c r="W369" s="122">
        <f t="shared" si="729"/>
        <v>0</v>
      </c>
      <c r="X369" s="122">
        <f t="shared" si="729"/>
        <v>0</v>
      </c>
      <c r="Y369" s="122">
        <f t="shared" si="729"/>
        <v>0</v>
      </c>
      <c r="Z369" s="122">
        <f t="shared" si="729"/>
        <v>0</v>
      </c>
      <c r="AA369" s="122">
        <f t="shared" si="729"/>
        <v>0</v>
      </c>
      <c r="AB369" s="122">
        <f t="shared" si="729"/>
        <v>0</v>
      </c>
      <c r="AC369" s="122">
        <f t="shared" si="729"/>
        <v>0</v>
      </c>
      <c r="AD369" s="122">
        <f t="shared" si="729"/>
        <v>0</v>
      </c>
      <c r="AE369" s="122">
        <f t="shared" si="729"/>
        <v>0</v>
      </c>
      <c r="AF369" s="122">
        <f t="shared" si="729"/>
        <v>0</v>
      </c>
      <c r="AG369" s="122">
        <f t="shared" si="729"/>
        <v>0</v>
      </c>
      <c r="AH369" s="122">
        <f t="shared" si="729"/>
        <v>0</v>
      </c>
      <c r="AI369" s="122">
        <f t="shared" si="729"/>
        <v>-9.0869390000000063</v>
      </c>
      <c r="AJ369" s="122">
        <f t="shared" si="729"/>
        <v>0</v>
      </c>
      <c r="AK369" s="122">
        <f t="shared" si="729"/>
        <v>0</v>
      </c>
      <c r="AL369" s="122">
        <f t="shared" si="729"/>
        <v>0</v>
      </c>
      <c r="AM369" s="122">
        <f t="shared" si="729"/>
        <v>0</v>
      </c>
      <c r="AN369" s="122">
        <f t="shared" si="729"/>
        <v>0</v>
      </c>
      <c r="AO369" s="122">
        <f t="shared" si="729"/>
        <v>0</v>
      </c>
      <c r="AP369" s="122">
        <f t="shared" si="729"/>
        <v>0</v>
      </c>
      <c r="AQ369" s="122">
        <f t="shared" si="729"/>
        <v>0</v>
      </c>
      <c r="AR369" s="122">
        <f t="shared" si="729"/>
        <v>0</v>
      </c>
      <c r="AS369" s="122">
        <f t="shared" si="729"/>
        <v>0</v>
      </c>
      <c r="AT369" s="122">
        <f t="shared" si="729"/>
        <v>0</v>
      </c>
    </row>
    <row r="370" spans="3:46" x14ac:dyDescent="0.75">
      <c r="C370" s="44" t="s">
        <v>84</v>
      </c>
      <c r="D370" s="122">
        <f t="shared" si="698"/>
        <v>-4.0657679999999976</v>
      </c>
      <c r="E370" s="122">
        <f t="shared" ref="E370:AT370" si="730">IF(E141="Exits",-E186,0)</f>
        <v>0</v>
      </c>
      <c r="F370" s="122">
        <f t="shared" si="730"/>
        <v>0</v>
      </c>
      <c r="G370" s="122">
        <f t="shared" si="730"/>
        <v>0</v>
      </c>
      <c r="H370" s="122">
        <f t="shared" si="730"/>
        <v>0</v>
      </c>
      <c r="I370" s="122">
        <f t="shared" si="730"/>
        <v>0</v>
      </c>
      <c r="J370" s="122">
        <f t="shared" si="730"/>
        <v>0</v>
      </c>
      <c r="K370" s="122">
        <f t="shared" si="730"/>
        <v>0</v>
      </c>
      <c r="L370" s="122">
        <f t="shared" si="730"/>
        <v>0</v>
      </c>
      <c r="M370" s="122">
        <f t="shared" si="730"/>
        <v>0</v>
      </c>
      <c r="N370" s="122">
        <f t="shared" si="730"/>
        <v>0</v>
      </c>
      <c r="O370" s="122">
        <f t="shared" si="730"/>
        <v>0</v>
      </c>
      <c r="P370" s="122">
        <f t="shared" si="730"/>
        <v>0</v>
      </c>
      <c r="Q370" s="122">
        <f t="shared" si="730"/>
        <v>0</v>
      </c>
      <c r="R370" s="122">
        <f t="shared" si="730"/>
        <v>0</v>
      </c>
      <c r="S370" s="122">
        <f t="shared" si="730"/>
        <v>0</v>
      </c>
      <c r="T370" s="122">
        <f t="shared" si="730"/>
        <v>0</v>
      </c>
      <c r="U370" s="122">
        <f t="shared" si="730"/>
        <v>0</v>
      </c>
      <c r="V370" s="122">
        <f t="shared" si="730"/>
        <v>0</v>
      </c>
      <c r="W370" s="122">
        <f t="shared" si="730"/>
        <v>0</v>
      </c>
      <c r="X370" s="122">
        <f t="shared" si="730"/>
        <v>0</v>
      </c>
      <c r="Y370" s="122">
        <f t="shared" si="730"/>
        <v>0</v>
      </c>
      <c r="Z370" s="122">
        <f t="shared" si="730"/>
        <v>0</v>
      </c>
      <c r="AA370" s="122">
        <f t="shared" si="730"/>
        <v>0</v>
      </c>
      <c r="AB370" s="122">
        <f t="shared" si="730"/>
        <v>0</v>
      </c>
      <c r="AC370" s="122">
        <f t="shared" si="730"/>
        <v>0</v>
      </c>
      <c r="AD370" s="122">
        <f t="shared" si="730"/>
        <v>0</v>
      </c>
      <c r="AE370" s="122">
        <f t="shared" si="730"/>
        <v>0</v>
      </c>
      <c r="AF370" s="122">
        <f t="shared" si="730"/>
        <v>0</v>
      </c>
      <c r="AG370" s="122">
        <f t="shared" si="730"/>
        <v>0</v>
      </c>
      <c r="AH370" s="122">
        <f t="shared" si="730"/>
        <v>0</v>
      </c>
      <c r="AI370" s="122">
        <f t="shared" si="730"/>
        <v>0</v>
      </c>
      <c r="AJ370" s="122">
        <f t="shared" si="730"/>
        <v>-4.0657679999999976</v>
      </c>
      <c r="AK370" s="122">
        <f t="shared" si="730"/>
        <v>0</v>
      </c>
      <c r="AL370" s="122">
        <f t="shared" si="730"/>
        <v>0</v>
      </c>
      <c r="AM370" s="122">
        <f t="shared" si="730"/>
        <v>0</v>
      </c>
      <c r="AN370" s="122">
        <f t="shared" si="730"/>
        <v>0</v>
      </c>
      <c r="AO370" s="122">
        <f t="shared" si="730"/>
        <v>0</v>
      </c>
      <c r="AP370" s="122">
        <f t="shared" si="730"/>
        <v>0</v>
      </c>
      <c r="AQ370" s="122">
        <f t="shared" si="730"/>
        <v>0</v>
      </c>
      <c r="AR370" s="122">
        <f t="shared" si="730"/>
        <v>0</v>
      </c>
      <c r="AS370" s="122">
        <f t="shared" si="730"/>
        <v>0</v>
      </c>
      <c r="AT370" s="122">
        <f t="shared" si="730"/>
        <v>0</v>
      </c>
    </row>
    <row r="371" spans="3:46" x14ac:dyDescent="0.75">
      <c r="C371" s="44" t="s">
        <v>85</v>
      </c>
      <c r="D371" s="122">
        <f t="shared" si="698"/>
        <v>-10.915686999999997</v>
      </c>
      <c r="E371" s="122">
        <f t="shared" ref="E371:AT371" si="731">IF(E142="Exits",-E187,0)</f>
        <v>0</v>
      </c>
      <c r="F371" s="122">
        <f t="shared" si="731"/>
        <v>0</v>
      </c>
      <c r="G371" s="122">
        <f t="shared" si="731"/>
        <v>0</v>
      </c>
      <c r="H371" s="122">
        <f t="shared" si="731"/>
        <v>0</v>
      </c>
      <c r="I371" s="122">
        <f t="shared" si="731"/>
        <v>0</v>
      </c>
      <c r="J371" s="122">
        <f t="shared" si="731"/>
        <v>0</v>
      </c>
      <c r="K371" s="122">
        <f t="shared" si="731"/>
        <v>0</v>
      </c>
      <c r="L371" s="122">
        <f t="shared" si="731"/>
        <v>0</v>
      </c>
      <c r="M371" s="122">
        <f t="shared" si="731"/>
        <v>0</v>
      </c>
      <c r="N371" s="122">
        <f t="shared" si="731"/>
        <v>0</v>
      </c>
      <c r="O371" s="122">
        <f t="shared" si="731"/>
        <v>0</v>
      </c>
      <c r="P371" s="122">
        <f t="shared" si="731"/>
        <v>0</v>
      </c>
      <c r="Q371" s="122">
        <f t="shared" si="731"/>
        <v>0</v>
      </c>
      <c r="R371" s="122">
        <f t="shared" si="731"/>
        <v>0</v>
      </c>
      <c r="S371" s="122">
        <f t="shared" si="731"/>
        <v>0</v>
      </c>
      <c r="T371" s="122">
        <f t="shared" si="731"/>
        <v>0</v>
      </c>
      <c r="U371" s="122">
        <f t="shared" si="731"/>
        <v>0</v>
      </c>
      <c r="V371" s="122">
        <f t="shared" si="731"/>
        <v>0</v>
      </c>
      <c r="W371" s="122">
        <f t="shared" si="731"/>
        <v>0</v>
      </c>
      <c r="X371" s="122">
        <f t="shared" si="731"/>
        <v>0</v>
      </c>
      <c r="Y371" s="122">
        <f t="shared" si="731"/>
        <v>0</v>
      </c>
      <c r="Z371" s="122">
        <f t="shared" si="731"/>
        <v>0</v>
      </c>
      <c r="AA371" s="122">
        <f t="shared" si="731"/>
        <v>0</v>
      </c>
      <c r="AB371" s="122">
        <f t="shared" si="731"/>
        <v>0</v>
      </c>
      <c r="AC371" s="122">
        <f t="shared" si="731"/>
        <v>0</v>
      </c>
      <c r="AD371" s="122">
        <f t="shared" si="731"/>
        <v>0</v>
      </c>
      <c r="AE371" s="122">
        <f t="shared" si="731"/>
        <v>0</v>
      </c>
      <c r="AF371" s="122">
        <f t="shared" si="731"/>
        <v>0</v>
      </c>
      <c r="AG371" s="122">
        <f t="shared" si="731"/>
        <v>0</v>
      </c>
      <c r="AH371" s="122">
        <f t="shared" si="731"/>
        <v>0</v>
      </c>
      <c r="AI371" s="122">
        <f t="shared" si="731"/>
        <v>0</v>
      </c>
      <c r="AJ371" s="122">
        <f t="shared" si="731"/>
        <v>0</v>
      </c>
      <c r="AK371" s="122">
        <f t="shared" si="731"/>
        <v>-10.915686999999997</v>
      </c>
      <c r="AL371" s="122">
        <f t="shared" si="731"/>
        <v>0</v>
      </c>
      <c r="AM371" s="122">
        <f t="shared" si="731"/>
        <v>0</v>
      </c>
      <c r="AN371" s="122">
        <f t="shared" si="731"/>
        <v>0</v>
      </c>
      <c r="AO371" s="122">
        <f t="shared" si="731"/>
        <v>0</v>
      </c>
      <c r="AP371" s="122">
        <f t="shared" si="731"/>
        <v>0</v>
      </c>
      <c r="AQ371" s="122">
        <f t="shared" si="731"/>
        <v>0</v>
      </c>
      <c r="AR371" s="122">
        <f t="shared" si="731"/>
        <v>0</v>
      </c>
      <c r="AS371" s="122">
        <f t="shared" si="731"/>
        <v>0</v>
      </c>
      <c r="AT371" s="122">
        <f t="shared" si="731"/>
        <v>0</v>
      </c>
    </row>
    <row r="372" spans="3:46" x14ac:dyDescent="0.75">
      <c r="C372" s="44" t="s">
        <v>105</v>
      </c>
      <c r="D372" s="122">
        <f t="shared" si="698"/>
        <v>-16.415561999999991</v>
      </c>
      <c r="E372" s="122">
        <f t="shared" ref="E372:AT372" si="732">IF(E143="Exits",-E188,0)</f>
        <v>0</v>
      </c>
      <c r="F372" s="122">
        <f t="shared" si="732"/>
        <v>0</v>
      </c>
      <c r="G372" s="122">
        <f t="shared" si="732"/>
        <v>0</v>
      </c>
      <c r="H372" s="122">
        <f t="shared" si="732"/>
        <v>0</v>
      </c>
      <c r="I372" s="122">
        <f t="shared" si="732"/>
        <v>0</v>
      </c>
      <c r="J372" s="122">
        <f t="shared" si="732"/>
        <v>0</v>
      </c>
      <c r="K372" s="122">
        <f t="shared" si="732"/>
        <v>0</v>
      </c>
      <c r="L372" s="122">
        <f t="shared" si="732"/>
        <v>0</v>
      </c>
      <c r="M372" s="122">
        <f t="shared" si="732"/>
        <v>0</v>
      </c>
      <c r="N372" s="122">
        <f t="shared" si="732"/>
        <v>0</v>
      </c>
      <c r="O372" s="122">
        <f t="shared" si="732"/>
        <v>0</v>
      </c>
      <c r="P372" s="122">
        <f t="shared" si="732"/>
        <v>0</v>
      </c>
      <c r="Q372" s="122">
        <f t="shared" si="732"/>
        <v>0</v>
      </c>
      <c r="R372" s="122">
        <f t="shared" si="732"/>
        <v>0</v>
      </c>
      <c r="S372" s="122">
        <f t="shared" si="732"/>
        <v>0</v>
      </c>
      <c r="T372" s="122">
        <f t="shared" si="732"/>
        <v>0</v>
      </c>
      <c r="U372" s="122">
        <f t="shared" si="732"/>
        <v>0</v>
      </c>
      <c r="V372" s="122">
        <f t="shared" si="732"/>
        <v>0</v>
      </c>
      <c r="W372" s="122">
        <f t="shared" si="732"/>
        <v>0</v>
      </c>
      <c r="X372" s="122">
        <f t="shared" si="732"/>
        <v>0</v>
      </c>
      <c r="Y372" s="122">
        <f t="shared" si="732"/>
        <v>0</v>
      </c>
      <c r="Z372" s="122">
        <f t="shared" si="732"/>
        <v>0</v>
      </c>
      <c r="AA372" s="122">
        <f t="shared" si="732"/>
        <v>0</v>
      </c>
      <c r="AB372" s="122">
        <f t="shared" si="732"/>
        <v>0</v>
      </c>
      <c r="AC372" s="122">
        <f t="shared" si="732"/>
        <v>0</v>
      </c>
      <c r="AD372" s="122">
        <f t="shared" si="732"/>
        <v>0</v>
      </c>
      <c r="AE372" s="122">
        <f t="shared" si="732"/>
        <v>0</v>
      </c>
      <c r="AF372" s="122">
        <f t="shared" si="732"/>
        <v>0</v>
      </c>
      <c r="AG372" s="122">
        <f t="shared" si="732"/>
        <v>0</v>
      </c>
      <c r="AH372" s="122">
        <f t="shared" si="732"/>
        <v>0</v>
      </c>
      <c r="AI372" s="122">
        <f t="shared" si="732"/>
        <v>0</v>
      </c>
      <c r="AJ372" s="122">
        <f t="shared" si="732"/>
        <v>0</v>
      </c>
      <c r="AK372" s="122">
        <f t="shared" si="732"/>
        <v>0</v>
      </c>
      <c r="AL372" s="122">
        <f t="shared" si="732"/>
        <v>-16.415561999999991</v>
      </c>
      <c r="AM372" s="122">
        <f t="shared" si="732"/>
        <v>0</v>
      </c>
      <c r="AN372" s="122">
        <f t="shared" si="732"/>
        <v>0</v>
      </c>
      <c r="AO372" s="122">
        <f t="shared" si="732"/>
        <v>0</v>
      </c>
      <c r="AP372" s="122">
        <f t="shared" si="732"/>
        <v>0</v>
      </c>
      <c r="AQ372" s="122">
        <f t="shared" si="732"/>
        <v>0</v>
      </c>
      <c r="AR372" s="122">
        <f t="shared" si="732"/>
        <v>0</v>
      </c>
      <c r="AS372" s="122">
        <f t="shared" si="732"/>
        <v>0</v>
      </c>
      <c r="AT372" s="122">
        <f t="shared" si="732"/>
        <v>0</v>
      </c>
    </row>
    <row r="373" spans="3:46" x14ac:dyDescent="0.75">
      <c r="C373" s="44" t="s">
        <v>86</v>
      </c>
      <c r="D373" s="122">
        <f t="shared" si="698"/>
        <v>-24.690614999999998</v>
      </c>
      <c r="E373" s="122">
        <f t="shared" ref="E373:AT373" si="733">IF(E144="Exits",-E189,0)</f>
        <v>0</v>
      </c>
      <c r="F373" s="122">
        <f t="shared" si="733"/>
        <v>0</v>
      </c>
      <c r="G373" s="122">
        <f t="shared" si="733"/>
        <v>0</v>
      </c>
      <c r="H373" s="122">
        <f t="shared" si="733"/>
        <v>0</v>
      </c>
      <c r="I373" s="122">
        <f t="shared" si="733"/>
        <v>0</v>
      </c>
      <c r="J373" s="122">
        <f t="shared" si="733"/>
        <v>0</v>
      </c>
      <c r="K373" s="122">
        <f t="shared" si="733"/>
        <v>0</v>
      </c>
      <c r="L373" s="122">
        <f t="shared" si="733"/>
        <v>0</v>
      </c>
      <c r="M373" s="122">
        <f t="shared" si="733"/>
        <v>0</v>
      </c>
      <c r="N373" s="122">
        <f t="shared" si="733"/>
        <v>0</v>
      </c>
      <c r="O373" s="122">
        <f t="shared" si="733"/>
        <v>0</v>
      </c>
      <c r="P373" s="122">
        <f t="shared" si="733"/>
        <v>0</v>
      </c>
      <c r="Q373" s="122">
        <f t="shared" si="733"/>
        <v>0</v>
      </c>
      <c r="R373" s="122">
        <f t="shared" si="733"/>
        <v>0</v>
      </c>
      <c r="S373" s="122">
        <f t="shared" si="733"/>
        <v>0</v>
      </c>
      <c r="T373" s="122">
        <f t="shared" si="733"/>
        <v>0</v>
      </c>
      <c r="U373" s="122">
        <f t="shared" si="733"/>
        <v>0</v>
      </c>
      <c r="V373" s="122">
        <f t="shared" si="733"/>
        <v>0</v>
      </c>
      <c r="W373" s="122">
        <f t="shared" si="733"/>
        <v>0</v>
      </c>
      <c r="X373" s="122">
        <f t="shared" si="733"/>
        <v>0</v>
      </c>
      <c r="Y373" s="122">
        <f t="shared" si="733"/>
        <v>0</v>
      </c>
      <c r="Z373" s="122">
        <f t="shared" si="733"/>
        <v>0</v>
      </c>
      <c r="AA373" s="122">
        <f t="shared" si="733"/>
        <v>0</v>
      </c>
      <c r="AB373" s="122">
        <f t="shared" si="733"/>
        <v>0</v>
      </c>
      <c r="AC373" s="122">
        <f t="shared" si="733"/>
        <v>0</v>
      </c>
      <c r="AD373" s="122">
        <f t="shared" si="733"/>
        <v>0</v>
      </c>
      <c r="AE373" s="122">
        <f t="shared" si="733"/>
        <v>0</v>
      </c>
      <c r="AF373" s="122">
        <f t="shared" si="733"/>
        <v>0</v>
      </c>
      <c r="AG373" s="122">
        <f t="shared" si="733"/>
        <v>0</v>
      </c>
      <c r="AH373" s="122">
        <f t="shared" si="733"/>
        <v>0</v>
      </c>
      <c r="AI373" s="122">
        <f t="shared" si="733"/>
        <v>0</v>
      </c>
      <c r="AJ373" s="122">
        <f t="shared" si="733"/>
        <v>0</v>
      </c>
      <c r="AK373" s="122">
        <f t="shared" si="733"/>
        <v>0</v>
      </c>
      <c r="AL373" s="122">
        <f t="shared" si="733"/>
        <v>0</v>
      </c>
      <c r="AM373" s="122">
        <f t="shared" si="733"/>
        <v>-24.690614999999998</v>
      </c>
      <c r="AN373" s="122">
        <f t="shared" si="733"/>
        <v>0</v>
      </c>
      <c r="AO373" s="122">
        <f t="shared" si="733"/>
        <v>0</v>
      </c>
      <c r="AP373" s="122">
        <f t="shared" si="733"/>
        <v>0</v>
      </c>
      <c r="AQ373" s="122">
        <f t="shared" si="733"/>
        <v>0</v>
      </c>
      <c r="AR373" s="122">
        <f t="shared" si="733"/>
        <v>0</v>
      </c>
      <c r="AS373" s="122">
        <f t="shared" si="733"/>
        <v>0</v>
      </c>
      <c r="AT373" s="122">
        <f t="shared" si="733"/>
        <v>0</v>
      </c>
    </row>
    <row r="374" spans="3:46" x14ac:dyDescent="0.75">
      <c r="C374" s="44" t="s">
        <v>87</v>
      </c>
      <c r="D374" s="122">
        <f t="shared" si="698"/>
        <v>-13.164677999999995</v>
      </c>
      <c r="E374" s="122">
        <f t="shared" ref="E374:AT374" si="734">IF(E145="Exits",-E190,0)</f>
        <v>0</v>
      </c>
      <c r="F374" s="122">
        <f t="shared" si="734"/>
        <v>0</v>
      </c>
      <c r="G374" s="122">
        <f t="shared" si="734"/>
        <v>0</v>
      </c>
      <c r="H374" s="122">
        <f t="shared" si="734"/>
        <v>0</v>
      </c>
      <c r="I374" s="122">
        <f t="shared" si="734"/>
        <v>0</v>
      </c>
      <c r="J374" s="122">
        <f t="shared" si="734"/>
        <v>0</v>
      </c>
      <c r="K374" s="122">
        <f t="shared" si="734"/>
        <v>0</v>
      </c>
      <c r="L374" s="122">
        <f t="shared" si="734"/>
        <v>0</v>
      </c>
      <c r="M374" s="122">
        <f t="shared" si="734"/>
        <v>0</v>
      </c>
      <c r="N374" s="122">
        <f t="shared" si="734"/>
        <v>0</v>
      </c>
      <c r="O374" s="122">
        <f t="shared" si="734"/>
        <v>0</v>
      </c>
      <c r="P374" s="122">
        <f t="shared" si="734"/>
        <v>0</v>
      </c>
      <c r="Q374" s="122">
        <f t="shared" si="734"/>
        <v>0</v>
      </c>
      <c r="R374" s="122">
        <f t="shared" si="734"/>
        <v>0</v>
      </c>
      <c r="S374" s="122">
        <f t="shared" si="734"/>
        <v>0</v>
      </c>
      <c r="T374" s="122">
        <f t="shared" si="734"/>
        <v>0</v>
      </c>
      <c r="U374" s="122">
        <f t="shared" si="734"/>
        <v>0</v>
      </c>
      <c r="V374" s="122">
        <f t="shared" si="734"/>
        <v>0</v>
      </c>
      <c r="W374" s="122">
        <f t="shared" si="734"/>
        <v>0</v>
      </c>
      <c r="X374" s="122">
        <f t="shared" si="734"/>
        <v>0</v>
      </c>
      <c r="Y374" s="122">
        <f t="shared" si="734"/>
        <v>0</v>
      </c>
      <c r="Z374" s="122">
        <f t="shared" si="734"/>
        <v>0</v>
      </c>
      <c r="AA374" s="122">
        <f t="shared" si="734"/>
        <v>0</v>
      </c>
      <c r="AB374" s="122">
        <f t="shared" si="734"/>
        <v>0</v>
      </c>
      <c r="AC374" s="122">
        <f t="shared" si="734"/>
        <v>0</v>
      </c>
      <c r="AD374" s="122">
        <f t="shared" si="734"/>
        <v>0</v>
      </c>
      <c r="AE374" s="122">
        <f t="shared" si="734"/>
        <v>0</v>
      </c>
      <c r="AF374" s="122">
        <f t="shared" si="734"/>
        <v>0</v>
      </c>
      <c r="AG374" s="122">
        <f t="shared" si="734"/>
        <v>0</v>
      </c>
      <c r="AH374" s="122">
        <f t="shared" si="734"/>
        <v>0</v>
      </c>
      <c r="AI374" s="122">
        <f t="shared" si="734"/>
        <v>0</v>
      </c>
      <c r="AJ374" s="122">
        <f t="shared" si="734"/>
        <v>0</v>
      </c>
      <c r="AK374" s="122">
        <f t="shared" si="734"/>
        <v>0</v>
      </c>
      <c r="AL374" s="122">
        <f t="shared" si="734"/>
        <v>0</v>
      </c>
      <c r="AM374" s="122">
        <f t="shared" si="734"/>
        <v>0</v>
      </c>
      <c r="AN374" s="122">
        <f t="shared" si="734"/>
        <v>-13.164677999999995</v>
      </c>
      <c r="AO374" s="122">
        <f t="shared" si="734"/>
        <v>0</v>
      </c>
      <c r="AP374" s="122">
        <f t="shared" si="734"/>
        <v>0</v>
      </c>
      <c r="AQ374" s="122">
        <f t="shared" si="734"/>
        <v>0</v>
      </c>
      <c r="AR374" s="122">
        <f t="shared" si="734"/>
        <v>0</v>
      </c>
      <c r="AS374" s="122">
        <f t="shared" si="734"/>
        <v>0</v>
      </c>
      <c r="AT374" s="122">
        <f t="shared" si="734"/>
        <v>0</v>
      </c>
    </row>
    <row r="375" spans="3:46" x14ac:dyDescent="0.75">
      <c r="C375" s="44" t="s">
        <v>106</v>
      </c>
      <c r="D375" s="122">
        <f t="shared" si="698"/>
        <v>-124.96372200000005</v>
      </c>
      <c r="E375" s="122">
        <f t="shared" ref="E375:AT375" si="735">IF(E146="Exits",-E191,0)</f>
        <v>0</v>
      </c>
      <c r="F375" s="122">
        <f t="shared" si="735"/>
        <v>0</v>
      </c>
      <c r="G375" s="122">
        <f t="shared" si="735"/>
        <v>0</v>
      </c>
      <c r="H375" s="122">
        <f t="shared" si="735"/>
        <v>0</v>
      </c>
      <c r="I375" s="122">
        <f t="shared" si="735"/>
        <v>0</v>
      </c>
      <c r="J375" s="122">
        <f t="shared" si="735"/>
        <v>0</v>
      </c>
      <c r="K375" s="122">
        <f t="shared" si="735"/>
        <v>0</v>
      </c>
      <c r="L375" s="122">
        <f t="shared" si="735"/>
        <v>0</v>
      </c>
      <c r="M375" s="122">
        <f t="shared" si="735"/>
        <v>0</v>
      </c>
      <c r="N375" s="122">
        <f t="shared" si="735"/>
        <v>0</v>
      </c>
      <c r="O375" s="122">
        <f t="shared" si="735"/>
        <v>0</v>
      </c>
      <c r="P375" s="122">
        <f t="shared" si="735"/>
        <v>0</v>
      </c>
      <c r="Q375" s="122">
        <f t="shared" si="735"/>
        <v>0</v>
      </c>
      <c r="R375" s="122">
        <f t="shared" si="735"/>
        <v>0</v>
      </c>
      <c r="S375" s="122">
        <f t="shared" si="735"/>
        <v>0</v>
      </c>
      <c r="T375" s="122">
        <f t="shared" si="735"/>
        <v>0</v>
      </c>
      <c r="U375" s="122">
        <f t="shared" si="735"/>
        <v>0</v>
      </c>
      <c r="V375" s="122">
        <f t="shared" si="735"/>
        <v>0</v>
      </c>
      <c r="W375" s="122">
        <f t="shared" si="735"/>
        <v>0</v>
      </c>
      <c r="X375" s="122">
        <f t="shared" si="735"/>
        <v>0</v>
      </c>
      <c r="Y375" s="122">
        <f t="shared" si="735"/>
        <v>0</v>
      </c>
      <c r="Z375" s="122">
        <f t="shared" si="735"/>
        <v>0</v>
      </c>
      <c r="AA375" s="122">
        <f t="shared" si="735"/>
        <v>0</v>
      </c>
      <c r="AB375" s="122">
        <f t="shared" si="735"/>
        <v>0</v>
      </c>
      <c r="AC375" s="122">
        <f t="shared" si="735"/>
        <v>0</v>
      </c>
      <c r="AD375" s="122">
        <f t="shared" si="735"/>
        <v>0</v>
      </c>
      <c r="AE375" s="122">
        <f t="shared" si="735"/>
        <v>0</v>
      </c>
      <c r="AF375" s="122">
        <f t="shared" si="735"/>
        <v>0</v>
      </c>
      <c r="AG375" s="122">
        <f t="shared" si="735"/>
        <v>0</v>
      </c>
      <c r="AH375" s="122">
        <f t="shared" si="735"/>
        <v>0</v>
      </c>
      <c r="AI375" s="122">
        <f t="shared" si="735"/>
        <v>0</v>
      </c>
      <c r="AJ375" s="122">
        <f t="shared" si="735"/>
        <v>0</v>
      </c>
      <c r="AK375" s="122">
        <f t="shared" si="735"/>
        <v>0</v>
      </c>
      <c r="AL375" s="122">
        <f t="shared" si="735"/>
        <v>0</v>
      </c>
      <c r="AM375" s="122">
        <f t="shared" si="735"/>
        <v>0</v>
      </c>
      <c r="AN375" s="122">
        <f t="shared" si="735"/>
        <v>0</v>
      </c>
      <c r="AO375" s="122">
        <f t="shared" si="735"/>
        <v>-124.96372200000005</v>
      </c>
      <c r="AP375" s="122">
        <f t="shared" si="735"/>
        <v>0</v>
      </c>
      <c r="AQ375" s="122">
        <f t="shared" si="735"/>
        <v>0</v>
      </c>
      <c r="AR375" s="122">
        <f t="shared" si="735"/>
        <v>0</v>
      </c>
      <c r="AS375" s="122">
        <f t="shared" si="735"/>
        <v>0</v>
      </c>
      <c r="AT375" s="122">
        <f t="shared" si="735"/>
        <v>0</v>
      </c>
    </row>
    <row r="376" spans="3:46" x14ac:dyDescent="0.75">
      <c r="C376" s="44" t="s">
        <v>88</v>
      </c>
      <c r="D376" s="122">
        <f t="shared" si="698"/>
        <v>-13.959555999999996</v>
      </c>
      <c r="E376" s="122">
        <f t="shared" ref="E376:AT376" si="736">IF(E147="Exits",-E192,0)</f>
        <v>0</v>
      </c>
      <c r="F376" s="122">
        <f t="shared" si="736"/>
        <v>0</v>
      </c>
      <c r="G376" s="122">
        <f t="shared" si="736"/>
        <v>0</v>
      </c>
      <c r="H376" s="122">
        <f t="shared" si="736"/>
        <v>0</v>
      </c>
      <c r="I376" s="122">
        <f t="shared" si="736"/>
        <v>0</v>
      </c>
      <c r="J376" s="122">
        <f t="shared" si="736"/>
        <v>0</v>
      </c>
      <c r="K376" s="122">
        <f t="shared" si="736"/>
        <v>0</v>
      </c>
      <c r="L376" s="122">
        <f t="shared" si="736"/>
        <v>0</v>
      </c>
      <c r="M376" s="122">
        <f t="shared" si="736"/>
        <v>0</v>
      </c>
      <c r="N376" s="122">
        <f t="shared" si="736"/>
        <v>0</v>
      </c>
      <c r="O376" s="122">
        <f t="shared" si="736"/>
        <v>0</v>
      </c>
      <c r="P376" s="122">
        <f t="shared" si="736"/>
        <v>0</v>
      </c>
      <c r="Q376" s="122">
        <f t="shared" si="736"/>
        <v>0</v>
      </c>
      <c r="R376" s="122">
        <f t="shared" si="736"/>
        <v>0</v>
      </c>
      <c r="S376" s="122">
        <f t="shared" si="736"/>
        <v>0</v>
      </c>
      <c r="T376" s="122">
        <f t="shared" si="736"/>
        <v>0</v>
      </c>
      <c r="U376" s="122">
        <f t="shared" si="736"/>
        <v>0</v>
      </c>
      <c r="V376" s="122">
        <f t="shared" si="736"/>
        <v>0</v>
      </c>
      <c r="W376" s="122">
        <f t="shared" si="736"/>
        <v>0</v>
      </c>
      <c r="X376" s="122">
        <f t="shared" si="736"/>
        <v>0</v>
      </c>
      <c r="Y376" s="122">
        <f t="shared" si="736"/>
        <v>0</v>
      </c>
      <c r="Z376" s="122">
        <f t="shared" si="736"/>
        <v>0</v>
      </c>
      <c r="AA376" s="122">
        <f t="shared" si="736"/>
        <v>0</v>
      </c>
      <c r="AB376" s="122">
        <f t="shared" si="736"/>
        <v>0</v>
      </c>
      <c r="AC376" s="122">
        <f t="shared" si="736"/>
        <v>0</v>
      </c>
      <c r="AD376" s="122">
        <f t="shared" si="736"/>
        <v>0</v>
      </c>
      <c r="AE376" s="122">
        <f t="shared" si="736"/>
        <v>0</v>
      </c>
      <c r="AF376" s="122">
        <f t="shared" si="736"/>
        <v>0</v>
      </c>
      <c r="AG376" s="122">
        <f t="shared" si="736"/>
        <v>0</v>
      </c>
      <c r="AH376" s="122">
        <f t="shared" si="736"/>
        <v>0</v>
      </c>
      <c r="AI376" s="122">
        <f t="shared" si="736"/>
        <v>0</v>
      </c>
      <c r="AJ376" s="122">
        <f t="shared" si="736"/>
        <v>0</v>
      </c>
      <c r="AK376" s="122">
        <f t="shared" si="736"/>
        <v>0</v>
      </c>
      <c r="AL376" s="122">
        <f t="shared" si="736"/>
        <v>0</v>
      </c>
      <c r="AM376" s="122">
        <f t="shared" si="736"/>
        <v>0</v>
      </c>
      <c r="AN376" s="122">
        <f t="shared" si="736"/>
        <v>0</v>
      </c>
      <c r="AO376" s="122">
        <f t="shared" si="736"/>
        <v>0</v>
      </c>
      <c r="AP376" s="122">
        <f t="shared" si="736"/>
        <v>-13.959555999999996</v>
      </c>
      <c r="AQ376" s="122">
        <f t="shared" si="736"/>
        <v>0</v>
      </c>
      <c r="AR376" s="122">
        <f t="shared" si="736"/>
        <v>0</v>
      </c>
      <c r="AS376" s="122">
        <f t="shared" si="736"/>
        <v>0</v>
      </c>
      <c r="AT376" s="122">
        <f t="shared" si="736"/>
        <v>0</v>
      </c>
    </row>
    <row r="377" spans="3:46" x14ac:dyDescent="0.75">
      <c r="C377" s="44" t="s">
        <v>89</v>
      </c>
      <c r="D377" s="122">
        <f t="shared" si="698"/>
        <v>-9.0824239999999978</v>
      </c>
      <c r="E377" s="122">
        <f t="shared" ref="E377:AT377" si="737">IF(E148="Exits",-E193,0)</f>
        <v>0</v>
      </c>
      <c r="F377" s="122">
        <f t="shared" si="737"/>
        <v>0</v>
      </c>
      <c r="G377" s="122">
        <f t="shared" si="737"/>
        <v>0</v>
      </c>
      <c r="H377" s="122">
        <f t="shared" si="737"/>
        <v>0</v>
      </c>
      <c r="I377" s="122">
        <f t="shared" si="737"/>
        <v>0</v>
      </c>
      <c r="J377" s="122">
        <f t="shared" si="737"/>
        <v>0</v>
      </c>
      <c r="K377" s="122">
        <f t="shared" si="737"/>
        <v>0</v>
      </c>
      <c r="L377" s="122">
        <f t="shared" si="737"/>
        <v>0</v>
      </c>
      <c r="M377" s="122">
        <f t="shared" si="737"/>
        <v>0</v>
      </c>
      <c r="N377" s="122">
        <f t="shared" si="737"/>
        <v>0</v>
      </c>
      <c r="O377" s="122">
        <f t="shared" si="737"/>
        <v>0</v>
      </c>
      <c r="P377" s="122">
        <f t="shared" si="737"/>
        <v>0</v>
      </c>
      <c r="Q377" s="122">
        <f t="shared" si="737"/>
        <v>0</v>
      </c>
      <c r="R377" s="122">
        <f t="shared" si="737"/>
        <v>0</v>
      </c>
      <c r="S377" s="122">
        <f t="shared" si="737"/>
        <v>0</v>
      </c>
      <c r="T377" s="122">
        <f t="shared" si="737"/>
        <v>0</v>
      </c>
      <c r="U377" s="122">
        <f t="shared" si="737"/>
        <v>0</v>
      </c>
      <c r="V377" s="122">
        <f t="shared" si="737"/>
        <v>0</v>
      </c>
      <c r="W377" s="122">
        <f t="shared" si="737"/>
        <v>0</v>
      </c>
      <c r="X377" s="122">
        <f t="shared" si="737"/>
        <v>0</v>
      </c>
      <c r="Y377" s="122">
        <f t="shared" si="737"/>
        <v>0</v>
      </c>
      <c r="Z377" s="122">
        <f t="shared" si="737"/>
        <v>0</v>
      </c>
      <c r="AA377" s="122">
        <f t="shared" si="737"/>
        <v>0</v>
      </c>
      <c r="AB377" s="122">
        <f t="shared" si="737"/>
        <v>0</v>
      </c>
      <c r="AC377" s="122">
        <f t="shared" si="737"/>
        <v>0</v>
      </c>
      <c r="AD377" s="122">
        <f t="shared" si="737"/>
        <v>0</v>
      </c>
      <c r="AE377" s="122">
        <f t="shared" si="737"/>
        <v>0</v>
      </c>
      <c r="AF377" s="122">
        <f t="shared" si="737"/>
        <v>0</v>
      </c>
      <c r="AG377" s="122">
        <f t="shared" si="737"/>
        <v>0</v>
      </c>
      <c r="AH377" s="122">
        <f t="shared" si="737"/>
        <v>0</v>
      </c>
      <c r="AI377" s="122">
        <f t="shared" si="737"/>
        <v>0</v>
      </c>
      <c r="AJ377" s="122">
        <f t="shared" si="737"/>
        <v>0</v>
      </c>
      <c r="AK377" s="122">
        <f t="shared" si="737"/>
        <v>0</v>
      </c>
      <c r="AL377" s="122">
        <f t="shared" si="737"/>
        <v>0</v>
      </c>
      <c r="AM377" s="122">
        <f t="shared" si="737"/>
        <v>0</v>
      </c>
      <c r="AN377" s="122">
        <f t="shared" si="737"/>
        <v>0</v>
      </c>
      <c r="AO377" s="122">
        <f t="shared" si="737"/>
        <v>0</v>
      </c>
      <c r="AP377" s="122">
        <f t="shared" si="737"/>
        <v>0</v>
      </c>
      <c r="AQ377" s="122">
        <f t="shared" si="737"/>
        <v>-9.0824239999999978</v>
      </c>
      <c r="AR377" s="122">
        <f t="shared" si="737"/>
        <v>0</v>
      </c>
      <c r="AS377" s="122">
        <f t="shared" si="737"/>
        <v>0</v>
      </c>
      <c r="AT377" s="122">
        <f t="shared" si="737"/>
        <v>0</v>
      </c>
    </row>
    <row r="378" spans="3:46" x14ac:dyDescent="0.75">
      <c r="C378" s="44" t="s">
        <v>90</v>
      </c>
      <c r="D378" s="122">
        <f t="shared" si="698"/>
        <v>-43.41047099999998</v>
      </c>
      <c r="E378" s="122">
        <f t="shared" ref="E378:AT378" si="738">IF(E149="Exits",-E194,0)</f>
        <v>0</v>
      </c>
      <c r="F378" s="122">
        <f t="shared" si="738"/>
        <v>0</v>
      </c>
      <c r="G378" s="122">
        <f t="shared" si="738"/>
        <v>0</v>
      </c>
      <c r="H378" s="122">
        <f t="shared" si="738"/>
        <v>0</v>
      </c>
      <c r="I378" s="122">
        <f t="shared" si="738"/>
        <v>0</v>
      </c>
      <c r="J378" s="122">
        <f t="shared" si="738"/>
        <v>0</v>
      </c>
      <c r="K378" s="122">
        <f t="shared" si="738"/>
        <v>0</v>
      </c>
      <c r="L378" s="122">
        <f t="shared" si="738"/>
        <v>0</v>
      </c>
      <c r="M378" s="122">
        <f t="shared" si="738"/>
        <v>0</v>
      </c>
      <c r="N378" s="122">
        <f t="shared" si="738"/>
        <v>0</v>
      </c>
      <c r="O378" s="122">
        <f t="shared" si="738"/>
        <v>0</v>
      </c>
      <c r="P378" s="122">
        <f t="shared" si="738"/>
        <v>0</v>
      </c>
      <c r="Q378" s="122">
        <f t="shared" si="738"/>
        <v>0</v>
      </c>
      <c r="R378" s="122">
        <f t="shared" si="738"/>
        <v>0</v>
      </c>
      <c r="S378" s="122">
        <f t="shared" si="738"/>
        <v>0</v>
      </c>
      <c r="T378" s="122">
        <f t="shared" si="738"/>
        <v>0</v>
      </c>
      <c r="U378" s="122">
        <f t="shared" si="738"/>
        <v>0</v>
      </c>
      <c r="V378" s="122">
        <f t="shared" si="738"/>
        <v>0</v>
      </c>
      <c r="W378" s="122">
        <f t="shared" si="738"/>
        <v>0</v>
      </c>
      <c r="X378" s="122">
        <f t="shared" si="738"/>
        <v>0</v>
      </c>
      <c r="Y378" s="122">
        <f t="shared" si="738"/>
        <v>0</v>
      </c>
      <c r="Z378" s="122">
        <f t="shared" si="738"/>
        <v>0</v>
      </c>
      <c r="AA378" s="122">
        <f t="shared" si="738"/>
        <v>0</v>
      </c>
      <c r="AB378" s="122">
        <f t="shared" si="738"/>
        <v>0</v>
      </c>
      <c r="AC378" s="122">
        <f t="shared" si="738"/>
        <v>0</v>
      </c>
      <c r="AD378" s="122">
        <f t="shared" si="738"/>
        <v>0</v>
      </c>
      <c r="AE378" s="122">
        <f t="shared" si="738"/>
        <v>0</v>
      </c>
      <c r="AF378" s="122">
        <f t="shared" si="738"/>
        <v>0</v>
      </c>
      <c r="AG378" s="122">
        <f t="shared" si="738"/>
        <v>0</v>
      </c>
      <c r="AH378" s="122">
        <f t="shared" si="738"/>
        <v>0</v>
      </c>
      <c r="AI378" s="122">
        <f t="shared" si="738"/>
        <v>0</v>
      </c>
      <c r="AJ378" s="122">
        <f t="shared" si="738"/>
        <v>0</v>
      </c>
      <c r="AK378" s="122">
        <f t="shared" si="738"/>
        <v>0</v>
      </c>
      <c r="AL378" s="122">
        <f t="shared" si="738"/>
        <v>0</v>
      </c>
      <c r="AM378" s="122">
        <f t="shared" si="738"/>
        <v>0</v>
      </c>
      <c r="AN378" s="122">
        <f t="shared" si="738"/>
        <v>0</v>
      </c>
      <c r="AO378" s="122">
        <f t="shared" si="738"/>
        <v>0</v>
      </c>
      <c r="AP378" s="122">
        <f t="shared" si="738"/>
        <v>0</v>
      </c>
      <c r="AQ378" s="122">
        <f t="shared" si="738"/>
        <v>0</v>
      </c>
      <c r="AR378" s="122">
        <f t="shared" si="738"/>
        <v>-43.41047099999998</v>
      </c>
      <c r="AS378" s="122">
        <f t="shared" si="738"/>
        <v>0</v>
      </c>
      <c r="AT378" s="122">
        <f t="shared" si="738"/>
        <v>0</v>
      </c>
    </row>
    <row r="379" spans="3:46" x14ac:dyDescent="0.75">
      <c r="C379" s="44" t="s">
        <v>91</v>
      </c>
      <c r="D379" s="122">
        <f t="shared" si="698"/>
        <v>-11.580435000000003</v>
      </c>
      <c r="E379" s="122">
        <f t="shared" ref="E379:AT379" si="739">IF(E150="Exits",-E195,0)</f>
        <v>0</v>
      </c>
      <c r="F379" s="122">
        <f t="shared" si="739"/>
        <v>0</v>
      </c>
      <c r="G379" s="122">
        <f t="shared" si="739"/>
        <v>0</v>
      </c>
      <c r="H379" s="122">
        <f t="shared" si="739"/>
        <v>0</v>
      </c>
      <c r="I379" s="122">
        <f t="shared" si="739"/>
        <v>0</v>
      </c>
      <c r="J379" s="122">
        <f t="shared" si="739"/>
        <v>0</v>
      </c>
      <c r="K379" s="122">
        <f t="shared" si="739"/>
        <v>0</v>
      </c>
      <c r="L379" s="122">
        <f t="shared" si="739"/>
        <v>0</v>
      </c>
      <c r="M379" s="122">
        <f t="shared" si="739"/>
        <v>0</v>
      </c>
      <c r="N379" s="122">
        <f t="shared" si="739"/>
        <v>0</v>
      </c>
      <c r="O379" s="122">
        <f t="shared" si="739"/>
        <v>0</v>
      </c>
      <c r="P379" s="122">
        <f t="shared" si="739"/>
        <v>0</v>
      </c>
      <c r="Q379" s="122">
        <f t="shared" si="739"/>
        <v>0</v>
      </c>
      <c r="R379" s="122">
        <f t="shared" si="739"/>
        <v>0</v>
      </c>
      <c r="S379" s="122">
        <f t="shared" si="739"/>
        <v>0</v>
      </c>
      <c r="T379" s="122">
        <f t="shared" si="739"/>
        <v>0</v>
      </c>
      <c r="U379" s="122">
        <f t="shared" si="739"/>
        <v>0</v>
      </c>
      <c r="V379" s="122">
        <f t="shared" si="739"/>
        <v>0</v>
      </c>
      <c r="W379" s="122">
        <f t="shared" si="739"/>
        <v>0</v>
      </c>
      <c r="X379" s="122">
        <f t="shared" si="739"/>
        <v>0</v>
      </c>
      <c r="Y379" s="122">
        <f t="shared" si="739"/>
        <v>0</v>
      </c>
      <c r="Z379" s="122">
        <f t="shared" si="739"/>
        <v>0</v>
      </c>
      <c r="AA379" s="122">
        <f t="shared" si="739"/>
        <v>0</v>
      </c>
      <c r="AB379" s="122">
        <f t="shared" si="739"/>
        <v>0</v>
      </c>
      <c r="AC379" s="122">
        <f t="shared" si="739"/>
        <v>0</v>
      </c>
      <c r="AD379" s="122">
        <f t="shared" si="739"/>
        <v>0</v>
      </c>
      <c r="AE379" s="122">
        <f t="shared" si="739"/>
        <v>0</v>
      </c>
      <c r="AF379" s="122">
        <f t="shared" si="739"/>
        <v>0</v>
      </c>
      <c r="AG379" s="122">
        <f t="shared" si="739"/>
        <v>0</v>
      </c>
      <c r="AH379" s="122">
        <f t="shared" si="739"/>
        <v>0</v>
      </c>
      <c r="AI379" s="122">
        <f t="shared" si="739"/>
        <v>0</v>
      </c>
      <c r="AJ379" s="122">
        <f t="shared" si="739"/>
        <v>0</v>
      </c>
      <c r="AK379" s="122">
        <f t="shared" si="739"/>
        <v>0</v>
      </c>
      <c r="AL379" s="122">
        <f t="shared" si="739"/>
        <v>0</v>
      </c>
      <c r="AM379" s="122">
        <f t="shared" si="739"/>
        <v>0</v>
      </c>
      <c r="AN379" s="122">
        <f t="shared" si="739"/>
        <v>0</v>
      </c>
      <c r="AO379" s="122">
        <f t="shared" si="739"/>
        <v>0</v>
      </c>
      <c r="AP379" s="122">
        <f t="shared" si="739"/>
        <v>0</v>
      </c>
      <c r="AQ379" s="122">
        <f t="shared" si="739"/>
        <v>0</v>
      </c>
      <c r="AR379" s="122">
        <f t="shared" si="739"/>
        <v>0</v>
      </c>
      <c r="AS379" s="122">
        <f t="shared" si="739"/>
        <v>-11.580435000000003</v>
      </c>
      <c r="AT379" s="122">
        <f t="shared" si="739"/>
        <v>0</v>
      </c>
    </row>
    <row r="380" spans="3:46" x14ac:dyDescent="0.75">
      <c r="C380" s="44" t="s">
        <v>107</v>
      </c>
      <c r="D380" s="122">
        <f t="shared" si="698"/>
        <v>-29.747577440000001</v>
      </c>
      <c r="E380" s="122">
        <f t="shared" ref="E380:AT380" si="740">IF(E151="Exits",-E196,0)</f>
        <v>0</v>
      </c>
      <c r="F380" s="122">
        <f t="shared" si="740"/>
        <v>0</v>
      </c>
      <c r="G380" s="122">
        <f t="shared" si="740"/>
        <v>0</v>
      </c>
      <c r="H380" s="122">
        <f t="shared" si="740"/>
        <v>0</v>
      </c>
      <c r="I380" s="122">
        <f t="shared" si="740"/>
        <v>0</v>
      </c>
      <c r="J380" s="122">
        <f t="shared" si="740"/>
        <v>0</v>
      </c>
      <c r="K380" s="122">
        <f t="shared" si="740"/>
        <v>0</v>
      </c>
      <c r="L380" s="122">
        <f t="shared" si="740"/>
        <v>0</v>
      </c>
      <c r="M380" s="122">
        <f t="shared" si="740"/>
        <v>0</v>
      </c>
      <c r="N380" s="122">
        <f t="shared" si="740"/>
        <v>0</v>
      </c>
      <c r="O380" s="122">
        <f t="shared" si="740"/>
        <v>0</v>
      </c>
      <c r="P380" s="122">
        <f t="shared" si="740"/>
        <v>0</v>
      </c>
      <c r="Q380" s="122">
        <f t="shared" si="740"/>
        <v>0</v>
      </c>
      <c r="R380" s="122">
        <f t="shared" si="740"/>
        <v>0</v>
      </c>
      <c r="S380" s="122">
        <f t="shared" si="740"/>
        <v>0</v>
      </c>
      <c r="T380" s="122">
        <f t="shared" si="740"/>
        <v>0</v>
      </c>
      <c r="U380" s="122">
        <f t="shared" si="740"/>
        <v>0</v>
      </c>
      <c r="V380" s="122">
        <f t="shared" si="740"/>
        <v>0</v>
      </c>
      <c r="W380" s="122">
        <f t="shared" si="740"/>
        <v>0</v>
      </c>
      <c r="X380" s="122">
        <f t="shared" si="740"/>
        <v>0</v>
      </c>
      <c r="Y380" s="122">
        <f t="shared" si="740"/>
        <v>0</v>
      </c>
      <c r="Z380" s="122">
        <f t="shared" si="740"/>
        <v>0</v>
      </c>
      <c r="AA380" s="122">
        <f t="shared" si="740"/>
        <v>0</v>
      </c>
      <c r="AB380" s="122">
        <f t="shared" si="740"/>
        <v>0</v>
      </c>
      <c r="AC380" s="122">
        <f t="shared" si="740"/>
        <v>0</v>
      </c>
      <c r="AD380" s="122">
        <f t="shared" si="740"/>
        <v>0</v>
      </c>
      <c r="AE380" s="122">
        <f t="shared" si="740"/>
        <v>0</v>
      </c>
      <c r="AF380" s="122">
        <f t="shared" si="740"/>
        <v>0</v>
      </c>
      <c r="AG380" s="122">
        <f t="shared" si="740"/>
        <v>0</v>
      </c>
      <c r="AH380" s="122">
        <f t="shared" si="740"/>
        <v>0</v>
      </c>
      <c r="AI380" s="122">
        <f t="shared" si="740"/>
        <v>0</v>
      </c>
      <c r="AJ380" s="122">
        <f t="shared" si="740"/>
        <v>0</v>
      </c>
      <c r="AK380" s="122">
        <f t="shared" si="740"/>
        <v>0</v>
      </c>
      <c r="AL380" s="122">
        <f t="shared" si="740"/>
        <v>0</v>
      </c>
      <c r="AM380" s="122">
        <f t="shared" si="740"/>
        <v>0</v>
      </c>
      <c r="AN380" s="122">
        <f t="shared" si="740"/>
        <v>0</v>
      </c>
      <c r="AO380" s="122">
        <f t="shared" si="740"/>
        <v>0</v>
      </c>
      <c r="AP380" s="122">
        <f t="shared" si="740"/>
        <v>0</v>
      </c>
      <c r="AQ380" s="122">
        <f t="shared" si="740"/>
        <v>0</v>
      </c>
      <c r="AR380" s="122">
        <f t="shared" si="740"/>
        <v>0</v>
      </c>
      <c r="AS380" s="122">
        <f t="shared" si="740"/>
        <v>0</v>
      </c>
      <c r="AT380" s="122">
        <f t="shared" si="740"/>
        <v>-29.747577440000001</v>
      </c>
    </row>
    <row r="381" spans="3:46" x14ac:dyDescent="0.75">
      <c r="C381" s="44" t="s">
        <v>147</v>
      </c>
      <c r="D381" s="138">
        <f t="shared" si="698"/>
        <v>-994.68180044000007</v>
      </c>
      <c r="E381" s="138">
        <f t="shared" ref="E381:AT381" si="741">SUM(E339:E380)</f>
        <v>-10.220770999999999</v>
      </c>
      <c r="F381" s="138">
        <f t="shared" si="741"/>
        <v>-9.0067400000000006</v>
      </c>
      <c r="G381" s="138">
        <f t="shared" si="741"/>
        <v>-14.594017000000001</v>
      </c>
      <c r="H381" s="138">
        <f t="shared" si="741"/>
        <v>-4.7976489999999989</v>
      </c>
      <c r="I381" s="138">
        <f t="shared" si="741"/>
        <v>-5.8749200000000013</v>
      </c>
      <c r="J381" s="138">
        <f t="shared" si="741"/>
        <v>-28.233866000000003</v>
      </c>
      <c r="K381" s="138">
        <f t="shared" si="741"/>
        <v>-46.417936000000019</v>
      </c>
      <c r="L381" s="138">
        <f t="shared" si="741"/>
        <v>-2.2516899999999991</v>
      </c>
      <c r="M381" s="138">
        <f t="shared" si="741"/>
        <v>-9.9771680000000007</v>
      </c>
      <c r="N381" s="138">
        <f t="shared" si="741"/>
        <v>-64.461261999999991</v>
      </c>
      <c r="O381" s="138">
        <f t="shared" si="741"/>
        <v>-22.111286999999994</v>
      </c>
      <c r="P381" s="138">
        <f t="shared" si="741"/>
        <v>-38.316232999999983</v>
      </c>
      <c r="Q381" s="138">
        <f t="shared" si="741"/>
        <v>-22.260120999999998</v>
      </c>
      <c r="R381" s="138">
        <f t="shared" si="741"/>
        <v>-16.745471999999999</v>
      </c>
      <c r="S381" s="138">
        <f t="shared" si="741"/>
        <v>-72.747616999999963</v>
      </c>
      <c r="T381" s="138">
        <f t="shared" si="741"/>
        <v>-18.534790000000001</v>
      </c>
      <c r="U381" s="138">
        <f t="shared" si="741"/>
        <v>-4.5705710000000002</v>
      </c>
      <c r="V381" s="138">
        <f t="shared" si="741"/>
        <v>-18.778181000000004</v>
      </c>
      <c r="W381" s="138">
        <f t="shared" si="741"/>
        <v>-22.532726</v>
      </c>
      <c r="X381" s="138">
        <f t="shared" si="741"/>
        <v>-62.798947999999982</v>
      </c>
      <c r="Y381" s="138">
        <f t="shared" si="741"/>
        <v>-5.4943849999999976</v>
      </c>
      <c r="Z381" s="138">
        <f t="shared" si="741"/>
        <v>-2.398493999999999</v>
      </c>
      <c r="AA381" s="138">
        <f t="shared" si="741"/>
        <v>-6.7430719999999988</v>
      </c>
      <c r="AB381" s="138">
        <f t="shared" si="741"/>
        <v>-11.581491999999992</v>
      </c>
      <c r="AC381" s="138">
        <f t="shared" si="741"/>
        <v>-8.3607340000000043</v>
      </c>
      <c r="AD381" s="138">
        <f t="shared" si="741"/>
        <v>-82.820369999999983</v>
      </c>
      <c r="AE381" s="138">
        <f t="shared" si="741"/>
        <v>-5.2564269999999986</v>
      </c>
      <c r="AF381" s="138">
        <f t="shared" si="741"/>
        <v>-32.137830999999998</v>
      </c>
      <c r="AG381" s="138">
        <f t="shared" si="741"/>
        <v>-17.962912999999993</v>
      </c>
      <c r="AH381" s="138">
        <f t="shared" si="741"/>
        <v>-15.610683000000011</v>
      </c>
      <c r="AI381" s="138">
        <f t="shared" si="741"/>
        <v>-9.0869390000000063</v>
      </c>
      <c r="AJ381" s="138">
        <f t="shared" si="741"/>
        <v>-4.0657679999999976</v>
      </c>
      <c r="AK381" s="138">
        <f t="shared" si="741"/>
        <v>-10.915686999999997</v>
      </c>
      <c r="AL381" s="138">
        <f t="shared" si="741"/>
        <v>-16.415561999999991</v>
      </c>
      <c r="AM381" s="138">
        <f t="shared" si="741"/>
        <v>-24.690614999999998</v>
      </c>
      <c r="AN381" s="138">
        <f t="shared" si="741"/>
        <v>-13.164677999999995</v>
      </c>
      <c r="AO381" s="138">
        <f t="shared" si="741"/>
        <v>-124.96372200000005</v>
      </c>
      <c r="AP381" s="138">
        <f t="shared" si="741"/>
        <v>-13.959555999999996</v>
      </c>
      <c r="AQ381" s="138">
        <f t="shared" si="741"/>
        <v>-9.0824239999999978</v>
      </c>
      <c r="AR381" s="138">
        <f t="shared" si="741"/>
        <v>-43.41047099999998</v>
      </c>
      <c r="AS381" s="138">
        <f t="shared" si="741"/>
        <v>-11.580435000000003</v>
      </c>
      <c r="AT381" s="138">
        <f t="shared" si="741"/>
        <v>-29.747577440000001</v>
      </c>
    </row>
    <row r="383" spans="3:46" x14ac:dyDescent="0.75">
      <c r="C383" s="106" t="s">
        <v>244</v>
      </c>
    </row>
    <row r="384" spans="3:46" x14ac:dyDescent="0.75">
      <c r="C384" s="44" t="s">
        <v>64</v>
      </c>
      <c r="D384" s="122">
        <f t="shared" ref="D384:D426" si="742">SUM($E384:$AT384)</f>
        <v>11.974261014078241</v>
      </c>
      <c r="E384" s="122">
        <f>E294+E339</f>
        <v>11.974261014078241</v>
      </c>
      <c r="F384" s="122">
        <f t="shared" ref="F384:AT390" si="743">F294+F339</f>
        <v>0</v>
      </c>
      <c r="G384" s="122">
        <f t="shared" si="743"/>
        <v>0</v>
      </c>
      <c r="H384" s="122">
        <f t="shared" si="743"/>
        <v>0</v>
      </c>
      <c r="I384" s="122">
        <f t="shared" si="743"/>
        <v>0</v>
      </c>
      <c r="J384" s="122">
        <f t="shared" si="743"/>
        <v>0</v>
      </c>
      <c r="K384" s="122">
        <f t="shared" si="743"/>
        <v>0</v>
      </c>
      <c r="L384" s="122">
        <f t="shared" si="743"/>
        <v>0</v>
      </c>
      <c r="M384" s="122">
        <f t="shared" si="743"/>
        <v>0</v>
      </c>
      <c r="N384" s="122">
        <f t="shared" si="743"/>
        <v>0</v>
      </c>
      <c r="O384" s="122">
        <f t="shared" si="743"/>
        <v>0</v>
      </c>
      <c r="P384" s="122">
        <f t="shared" si="743"/>
        <v>0</v>
      </c>
      <c r="Q384" s="122">
        <f t="shared" si="743"/>
        <v>0</v>
      </c>
      <c r="R384" s="122">
        <f t="shared" si="743"/>
        <v>0</v>
      </c>
      <c r="S384" s="122">
        <f t="shared" si="743"/>
        <v>0</v>
      </c>
      <c r="T384" s="122">
        <f t="shared" si="743"/>
        <v>0</v>
      </c>
      <c r="U384" s="122">
        <f t="shared" si="743"/>
        <v>0</v>
      </c>
      <c r="V384" s="122">
        <f t="shared" si="743"/>
        <v>0</v>
      </c>
      <c r="W384" s="122">
        <f t="shared" si="743"/>
        <v>0</v>
      </c>
      <c r="X384" s="122">
        <f t="shared" si="743"/>
        <v>0</v>
      </c>
      <c r="Y384" s="122">
        <f t="shared" si="743"/>
        <v>0</v>
      </c>
      <c r="Z384" s="122">
        <f t="shared" si="743"/>
        <v>0</v>
      </c>
      <c r="AA384" s="122">
        <f t="shared" si="743"/>
        <v>0</v>
      </c>
      <c r="AB384" s="122">
        <f t="shared" si="743"/>
        <v>0</v>
      </c>
      <c r="AC384" s="122">
        <f t="shared" si="743"/>
        <v>0</v>
      </c>
      <c r="AD384" s="122">
        <f t="shared" si="743"/>
        <v>0</v>
      </c>
      <c r="AE384" s="122">
        <f t="shared" si="743"/>
        <v>0</v>
      </c>
      <c r="AF384" s="122">
        <f t="shared" si="743"/>
        <v>0</v>
      </c>
      <c r="AG384" s="122">
        <f t="shared" si="743"/>
        <v>0</v>
      </c>
      <c r="AH384" s="122">
        <f t="shared" si="743"/>
        <v>0</v>
      </c>
      <c r="AI384" s="122">
        <f t="shared" si="743"/>
        <v>0</v>
      </c>
      <c r="AJ384" s="122">
        <f t="shared" si="743"/>
        <v>0</v>
      </c>
      <c r="AK384" s="122">
        <f t="shared" si="743"/>
        <v>0</v>
      </c>
      <c r="AL384" s="122">
        <f t="shared" si="743"/>
        <v>0</v>
      </c>
      <c r="AM384" s="122">
        <f t="shared" si="743"/>
        <v>0</v>
      </c>
      <c r="AN384" s="122">
        <f t="shared" si="743"/>
        <v>0</v>
      </c>
      <c r="AO384" s="122">
        <f t="shared" si="743"/>
        <v>0</v>
      </c>
      <c r="AP384" s="122">
        <f t="shared" si="743"/>
        <v>0</v>
      </c>
      <c r="AQ384" s="122">
        <f t="shared" si="743"/>
        <v>0</v>
      </c>
      <c r="AR384" s="122">
        <f t="shared" si="743"/>
        <v>0</v>
      </c>
      <c r="AS384" s="122">
        <f t="shared" si="743"/>
        <v>0</v>
      </c>
      <c r="AT384" s="122">
        <f t="shared" si="743"/>
        <v>0</v>
      </c>
    </row>
    <row r="385" spans="3:46" x14ac:dyDescent="0.75">
      <c r="C385" s="44" t="s">
        <v>97</v>
      </c>
      <c r="D385" s="122">
        <f t="shared" si="742"/>
        <v>10.55194912848933</v>
      </c>
      <c r="E385" s="122">
        <f t="shared" ref="E385:T425" si="744">E295+E340</f>
        <v>0</v>
      </c>
      <c r="F385" s="122">
        <f t="shared" si="744"/>
        <v>10.55194912848933</v>
      </c>
      <c r="G385" s="122">
        <f t="shared" si="744"/>
        <v>0</v>
      </c>
      <c r="H385" s="122">
        <f t="shared" si="744"/>
        <v>0</v>
      </c>
      <c r="I385" s="122">
        <f t="shared" si="744"/>
        <v>0</v>
      </c>
      <c r="J385" s="122">
        <f t="shared" si="744"/>
        <v>0</v>
      </c>
      <c r="K385" s="122">
        <f t="shared" si="744"/>
        <v>0</v>
      </c>
      <c r="L385" s="122">
        <f t="shared" si="744"/>
        <v>0</v>
      </c>
      <c r="M385" s="122">
        <f t="shared" si="744"/>
        <v>0</v>
      </c>
      <c r="N385" s="122">
        <f t="shared" si="744"/>
        <v>0</v>
      </c>
      <c r="O385" s="122">
        <f t="shared" si="744"/>
        <v>0</v>
      </c>
      <c r="P385" s="122">
        <f t="shared" si="744"/>
        <v>0</v>
      </c>
      <c r="Q385" s="122">
        <f t="shared" si="744"/>
        <v>0</v>
      </c>
      <c r="R385" s="122">
        <f t="shared" si="744"/>
        <v>0</v>
      </c>
      <c r="S385" s="122">
        <f t="shared" si="744"/>
        <v>0</v>
      </c>
      <c r="T385" s="122">
        <f t="shared" si="744"/>
        <v>0</v>
      </c>
      <c r="U385" s="122">
        <f t="shared" si="743"/>
        <v>0</v>
      </c>
      <c r="V385" s="122">
        <f t="shared" si="743"/>
        <v>0</v>
      </c>
      <c r="W385" s="122">
        <f t="shared" si="743"/>
        <v>0</v>
      </c>
      <c r="X385" s="122">
        <f t="shared" si="743"/>
        <v>0</v>
      </c>
      <c r="Y385" s="122">
        <f t="shared" si="743"/>
        <v>0</v>
      </c>
      <c r="Z385" s="122">
        <f t="shared" si="743"/>
        <v>0</v>
      </c>
      <c r="AA385" s="122">
        <f t="shared" si="743"/>
        <v>0</v>
      </c>
      <c r="AB385" s="122">
        <f t="shared" si="743"/>
        <v>0</v>
      </c>
      <c r="AC385" s="122">
        <f t="shared" si="743"/>
        <v>0</v>
      </c>
      <c r="AD385" s="122">
        <f t="shared" si="743"/>
        <v>0</v>
      </c>
      <c r="AE385" s="122">
        <f t="shared" si="743"/>
        <v>0</v>
      </c>
      <c r="AF385" s="122">
        <f t="shared" si="743"/>
        <v>0</v>
      </c>
      <c r="AG385" s="122">
        <f t="shared" si="743"/>
        <v>0</v>
      </c>
      <c r="AH385" s="122">
        <f t="shared" si="743"/>
        <v>0</v>
      </c>
      <c r="AI385" s="122">
        <f t="shared" si="743"/>
        <v>0</v>
      </c>
      <c r="AJ385" s="122">
        <f t="shared" si="743"/>
        <v>0</v>
      </c>
      <c r="AK385" s="122">
        <f t="shared" si="743"/>
        <v>0</v>
      </c>
      <c r="AL385" s="122">
        <f t="shared" si="743"/>
        <v>0</v>
      </c>
      <c r="AM385" s="122">
        <f t="shared" si="743"/>
        <v>0</v>
      </c>
      <c r="AN385" s="122">
        <f t="shared" si="743"/>
        <v>0</v>
      </c>
      <c r="AO385" s="122">
        <f t="shared" si="743"/>
        <v>0</v>
      </c>
      <c r="AP385" s="122">
        <f t="shared" si="743"/>
        <v>0</v>
      </c>
      <c r="AQ385" s="122">
        <f t="shared" si="743"/>
        <v>0</v>
      </c>
      <c r="AR385" s="122">
        <f t="shared" si="743"/>
        <v>0</v>
      </c>
      <c r="AS385" s="122">
        <f t="shared" si="743"/>
        <v>0</v>
      </c>
      <c r="AT385" s="122">
        <f t="shared" si="743"/>
        <v>0</v>
      </c>
    </row>
    <row r="386" spans="3:46" x14ac:dyDescent="0.75">
      <c r="C386" s="44" t="s">
        <v>65</v>
      </c>
      <c r="D386" s="122">
        <f t="shared" si="742"/>
        <v>17.097787319752598</v>
      </c>
      <c r="E386" s="122">
        <f t="shared" si="744"/>
        <v>0</v>
      </c>
      <c r="F386" s="122">
        <f t="shared" si="743"/>
        <v>0</v>
      </c>
      <c r="G386" s="122">
        <f t="shared" si="743"/>
        <v>17.097787319752598</v>
      </c>
      <c r="H386" s="122">
        <f t="shared" si="743"/>
        <v>0</v>
      </c>
      <c r="I386" s="122">
        <f t="shared" si="743"/>
        <v>0</v>
      </c>
      <c r="J386" s="122">
        <f t="shared" si="743"/>
        <v>0</v>
      </c>
      <c r="K386" s="122">
        <f t="shared" si="743"/>
        <v>0</v>
      </c>
      <c r="L386" s="122">
        <f t="shared" si="743"/>
        <v>0</v>
      </c>
      <c r="M386" s="122">
        <f t="shared" si="743"/>
        <v>0</v>
      </c>
      <c r="N386" s="122">
        <f t="shared" si="743"/>
        <v>0</v>
      </c>
      <c r="O386" s="122">
        <f t="shared" si="743"/>
        <v>0</v>
      </c>
      <c r="P386" s="122">
        <f t="shared" si="743"/>
        <v>0</v>
      </c>
      <c r="Q386" s="122">
        <f t="shared" si="743"/>
        <v>0</v>
      </c>
      <c r="R386" s="122">
        <f t="shared" si="743"/>
        <v>0</v>
      </c>
      <c r="S386" s="122">
        <f t="shared" si="743"/>
        <v>0</v>
      </c>
      <c r="T386" s="122">
        <f t="shared" si="743"/>
        <v>0</v>
      </c>
      <c r="U386" s="122">
        <f t="shared" si="743"/>
        <v>0</v>
      </c>
      <c r="V386" s="122">
        <f t="shared" si="743"/>
        <v>0</v>
      </c>
      <c r="W386" s="122">
        <f t="shared" si="743"/>
        <v>0</v>
      </c>
      <c r="X386" s="122">
        <f t="shared" si="743"/>
        <v>0</v>
      </c>
      <c r="Y386" s="122">
        <f t="shared" si="743"/>
        <v>0</v>
      </c>
      <c r="Z386" s="122">
        <f t="shared" si="743"/>
        <v>0</v>
      </c>
      <c r="AA386" s="122">
        <f t="shared" si="743"/>
        <v>0</v>
      </c>
      <c r="AB386" s="122">
        <f t="shared" si="743"/>
        <v>0</v>
      </c>
      <c r="AC386" s="122">
        <f t="shared" si="743"/>
        <v>0</v>
      </c>
      <c r="AD386" s="122">
        <f t="shared" si="743"/>
        <v>0</v>
      </c>
      <c r="AE386" s="122">
        <f t="shared" si="743"/>
        <v>0</v>
      </c>
      <c r="AF386" s="122">
        <f t="shared" si="743"/>
        <v>0</v>
      </c>
      <c r="AG386" s="122">
        <f t="shared" si="743"/>
        <v>0</v>
      </c>
      <c r="AH386" s="122">
        <f t="shared" si="743"/>
        <v>0</v>
      </c>
      <c r="AI386" s="122">
        <f t="shared" si="743"/>
        <v>0</v>
      </c>
      <c r="AJ386" s="122">
        <f t="shared" si="743"/>
        <v>0</v>
      </c>
      <c r="AK386" s="122">
        <f t="shared" si="743"/>
        <v>0</v>
      </c>
      <c r="AL386" s="122">
        <f t="shared" si="743"/>
        <v>0</v>
      </c>
      <c r="AM386" s="122">
        <f t="shared" si="743"/>
        <v>0</v>
      </c>
      <c r="AN386" s="122">
        <f t="shared" si="743"/>
        <v>0</v>
      </c>
      <c r="AO386" s="122">
        <f t="shared" si="743"/>
        <v>0</v>
      </c>
      <c r="AP386" s="122">
        <f t="shared" si="743"/>
        <v>0</v>
      </c>
      <c r="AQ386" s="122">
        <f t="shared" si="743"/>
        <v>0</v>
      </c>
      <c r="AR386" s="122">
        <f t="shared" si="743"/>
        <v>0</v>
      </c>
      <c r="AS386" s="122">
        <f t="shared" si="743"/>
        <v>0</v>
      </c>
      <c r="AT386" s="122">
        <f t="shared" si="743"/>
        <v>0</v>
      </c>
    </row>
    <row r="387" spans="3:46" x14ac:dyDescent="0.75">
      <c r="C387" s="44" t="s">
        <v>66</v>
      </c>
      <c r="D387" s="122">
        <f t="shared" si="742"/>
        <v>1.4533846928971679</v>
      </c>
      <c r="E387" s="122">
        <f t="shared" si="744"/>
        <v>0</v>
      </c>
      <c r="F387" s="122">
        <f t="shared" si="743"/>
        <v>0</v>
      </c>
      <c r="G387" s="122">
        <f t="shared" si="743"/>
        <v>0</v>
      </c>
      <c r="H387" s="122">
        <f t="shared" si="743"/>
        <v>1.4533846928971679</v>
      </c>
      <c r="I387" s="122">
        <f t="shared" si="743"/>
        <v>0</v>
      </c>
      <c r="J387" s="122">
        <f t="shared" si="743"/>
        <v>0</v>
      </c>
      <c r="K387" s="122">
        <f t="shared" si="743"/>
        <v>0</v>
      </c>
      <c r="L387" s="122">
        <f t="shared" si="743"/>
        <v>0</v>
      </c>
      <c r="M387" s="122">
        <f t="shared" si="743"/>
        <v>0</v>
      </c>
      <c r="N387" s="122">
        <f t="shared" si="743"/>
        <v>0</v>
      </c>
      <c r="O387" s="122">
        <f t="shared" si="743"/>
        <v>0</v>
      </c>
      <c r="P387" s="122">
        <f t="shared" si="743"/>
        <v>0</v>
      </c>
      <c r="Q387" s="122">
        <f t="shared" si="743"/>
        <v>0</v>
      </c>
      <c r="R387" s="122">
        <f t="shared" si="743"/>
        <v>0</v>
      </c>
      <c r="S387" s="122">
        <f t="shared" si="743"/>
        <v>0</v>
      </c>
      <c r="T387" s="122">
        <f t="shared" si="743"/>
        <v>0</v>
      </c>
      <c r="U387" s="122">
        <f t="shared" si="743"/>
        <v>0</v>
      </c>
      <c r="V387" s="122">
        <f t="shared" si="743"/>
        <v>0</v>
      </c>
      <c r="W387" s="122">
        <f t="shared" si="743"/>
        <v>0</v>
      </c>
      <c r="X387" s="122">
        <f t="shared" si="743"/>
        <v>0</v>
      </c>
      <c r="Y387" s="122">
        <f t="shared" si="743"/>
        <v>0</v>
      </c>
      <c r="Z387" s="122">
        <f t="shared" si="743"/>
        <v>0</v>
      </c>
      <c r="AA387" s="122">
        <f t="shared" si="743"/>
        <v>0</v>
      </c>
      <c r="AB387" s="122">
        <f t="shared" si="743"/>
        <v>0</v>
      </c>
      <c r="AC387" s="122">
        <f t="shared" si="743"/>
        <v>0</v>
      </c>
      <c r="AD387" s="122">
        <f t="shared" si="743"/>
        <v>0</v>
      </c>
      <c r="AE387" s="122">
        <f t="shared" si="743"/>
        <v>0</v>
      </c>
      <c r="AF387" s="122">
        <f t="shared" si="743"/>
        <v>0</v>
      </c>
      <c r="AG387" s="122">
        <f t="shared" si="743"/>
        <v>0</v>
      </c>
      <c r="AH387" s="122">
        <f t="shared" si="743"/>
        <v>0</v>
      </c>
      <c r="AI387" s="122">
        <f t="shared" si="743"/>
        <v>0</v>
      </c>
      <c r="AJ387" s="122">
        <f t="shared" si="743"/>
        <v>0</v>
      </c>
      <c r="AK387" s="122">
        <f t="shared" si="743"/>
        <v>0</v>
      </c>
      <c r="AL387" s="122">
        <f t="shared" si="743"/>
        <v>0</v>
      </c>
      <c r="AM387" s="122">
        <f t="shared" si="743"/>
        <v>0</v>
      </c>
      <c r="AN387" s="122">
        <f t="shared" si="743"/>
        <v>0</v>
      </c>
      <c r="AO387" s="122">
        <f t="shared" si="743"/>
        <v>0</v>
      </c>
      <c r="AP387" s="122">
        <f t="shared" si="743"/>
        <v>0</v>
      </c>
      <c r="AQ387" s="122">
        <f t="shared" si="743"/>
        <v>0</v>
      </c>
      <c r="AR387" s="122">
        <f t="shared" si="743"/>
        <v>0</v>
      </c>
      <c r="AS387" s="122">
        <f t="shared" si="743"/>
        <v>0</v>
      </c>
      <c r="AT387" s="122">
        <f t="shared" si="743"/>
        <v>0</v>
      </c>
    </row>
    <row r="388" spans="3:46" x14ac:dyDescent="0.75">
      <c r="C388" s="44" t="s">
        <v>67</v>
      </c>
      <c r="D388" s="122">
        <f t="shared" si="742"/>
        <v>6.8828296335793606</v>
      </c>
      <c r="E388" s="122">
        <f t="shared" si="744"/>
        <v>0</v>
      </c>
      <c r="F388" s="122">
        <f t="shared" si="743"/>
        <v>0</v>
      </c>
      <c r="G388" s="122">
        <f t="shared" si="743"/>
        <v>0</v>
      </c>
      <c r="H388" s="122">
        <f t="shared" si="743"/>
        <v>0</v>
      </c>
      <c r="I388" s="122">
        <f t="shared" si="743"/>
        <v>6.8828296335793606</v>
      </c>
      <c r="J388" s="122">
        <f t="shared" si="743"/>
        <v>0</v>
      </c>
      <c r="K388" s="122">
        <f t="shared" si="743"/>
        <v>0</v>
      </c>
      <c r="L388" s="122">
        <f t="shared" si="743"/>
        <v>0</v>
      </c>
      <c r="M388" s="122">
        <f t="shared" si="743"/>
        <v>0</v>
      </c>
      <c r="N388" s="122">
        <f t="shared" si="743"/>
        <v>0</v>
      </c>
      <c r="O388" s="122">
        <f t="shared" si="743"/>
        <v>0</v>
      </c>
      <c r="P388" s="122">
        <f t="shared" si="743"/>
        <v>0</v>
      </c>
      <c r="Q388" s="122">
        <f t="shared" si="743"/>
        <v>0</v>
      </c>
      <c r="R388" s="122">
        <f t="shared" si="743"/>
        <v>0</v>
      </c>
      <c r="S388" s="122">
        <f t="shared" si="743"/>
        <v>0</v>
      </c>
      <c r="T388" s="122">
        <f t="shared" si="743"/>
        <v>0</v>
      </c>
      <c r="U388" s="122">
        <f t="shared" si="743"/>
        <v>0</v>
      </c>
      <c r="V388" s="122">
        <f t="shared" si="743"/>
        <v>0</v>
      </c>
      <c r="W388" s="122">
        <f t="shared" si="743"/>
        <v>0</v>
      </c>
      <c r="X388" s="122">
        <f t="shared" si="743"/>
        <v>0</v>
      </c>
      <c r="Y388" s="122">
        <f t="shared" si="743"/>
        <v>0</v>
      </c>
      <c r="Z388" s="122">
        <f t="shared" si="743"/>
        <v>0</v>
      </c>
      <c r="AA388" s="122">
        <f t="shared" si="743"/>
        <v>0</v>
      </c>
      <c r="AB388" s="122">
        <f t="shared" si="743"/>
        <v>0</v>
      </c>
      <c r="AC388" s="122">
        <f t="shared" si="743"/>
        <v>0</v>
      </c>
      <c r="AD388" s="122">
        <f t="shared" si="743"/>
        <v>0</v>
      </c>
      <c r="AE388" s="122">
        <f t="shared" si="743"/>
        <v>0</v>
      </c>
      <c r="AF388" s="122">
        <f t="shared" si="743"/>
        <v>0</v>
      </c>
      <c r="AG388" s="122">
        <f t="shared" si="743"/>
        <v>0</v>
      </c>
      <c r="AH388" s="122">
        <f t="shared" si="743"/>
        <v>0</v>
      </c>
      <c r="AI388" s="122">
        <f t="shared" si="743"/>
        <v>0</v>
      </c>
      <c r="AJ388" s="122">
        <f t="shared" si="743"/>
        <v>0</v>
      </c>
      <c r="AK388" s="122">
        <f t="shared" si="743"/>
        <v>0</v>
      </c>
      <c r="AL388" s="122">
        <f t="shared" si="743"/>
        <v>0</v>
      </c>
      <c r="AM388" s="122">
        <f t="shared" si="743"/>
        <v>0</v>
      </c>
      <c r="AN388" s="122">
        <f t="shared" si="743"/>
        <v>0</v>
      </c>
      <c r="AO388" s="122">
        <f t="shared" si="743"/>
        <v>0</v>
      </c>
      <c r="AP388" s="122">
        <f t="shared" si="743"/>
        <v>0</v>
      </c>
      <c r="AQ388" s="122">
        <f t="shared" si="743"/>
        <v>0</v>
      </c>
      <c r="AR388" s="122">
        <f t="shared" si="743"/>
        <v>0</v>
      </c>
      <c r="AS388" s="122">
        <f t="shared" si="743"/>
        <v>0</v>
      </c>
      <c r="AT388" s="122">
        <f t="shared" si="743"/>
        <v>0</v>
      </c>
    </row>
    <row r="389" spans="3:46" x14ac:dyDescent="0.75">
      <c r="C389" s="44" t="s">
        <v>68</v>
      </c>
      <c r="D389" s="122">
        <f t="shared" si="742"/>
        <v>33.077708219909155</v>
      </c>
      <c r="E389" s="122">
        <f t="shared" si="744"/>
        <v>0</v>
      </c>
      <c r="F389" s="122">
        <f t="shared" si="743"/>
        <v>0</v>
      </c>
      <c r="G389" s="122">
        <f t="shared" si="743"/>
        <v>0</v>
      </c>
      <c r="H389" s="122">
        <f t="shared" si="743"/>
        <v>0</v>
      </c>
      <c r="I389" s="122">
        <f t="shared" si="743"/>
        <v>0</v>
      </c>
      <c r="J389" s="122">
        <f t="shared" si="743"/>
        <v>33.077708219909155</v>
      </c>
      <c r="K389" s="122">
        <f t="shared" si="743"/>
        <v>0</v>
      </c>
      <c r="L389" s="122">
        <f t="shared" si="743"/>
        <v>0</v>
      </c>
      <c r="M389" s="122">
        <f t="shared" si="743"/>
        <v>0</v>
      </c>
      <c r="N389" s="122">
        <f t="shared" si="743"/>
        <v>0</v>
      </c>
      <c r="O389" s="122">
        <f t="shared" si="743"/>
        <v>0</v>
      </c>
      <c r="P389" s="122">
        <f t="shared" si="743"/>
        <v>0</v>
      </c>
      <c r="Q389" s="122">
        <f t="shared" si="743"/>
        <v>0</v>
      </c>
      <c r="R389" s="122">
        <f t="shared" si="743"/>
        <v>0</v>
      </c>
      <c r="S389" s="122">
        <f t="shared" si="743"/>
        <v>0</v>
      </c>
      <c r="T389" s="122">
        <f t="shared" si="743"/>
        <v>0</v>
      </c>
      <c r="U389" s="122">
        <f t="shared" si="743"/>
        <v>0</v>
      </c>
      <c r="V389" s="122">
        <f t="shared" si="743"/>
        <v>0</v>
      </c>
      <c r="W389" s="122">
        <f t="shared" si="743"/>
        <v>0</v>
      </c>
      <c r="X389" s="122">
        <f t="shared" si="743"/>
        <v>0</v>
      </c>
      <c r="Y389" s="122">
        <f t="shared" si="743"/>
        <v>0</v>
      </c>
      <c r="Z389" s="122">
        <f t="shared" si="743"/>
        <v>0</v>
      </c>
      <c r="AA389" s="122">
        <f t="shared" si="743"/>
        <v>0</v>
      </c>
      <c r="AB389" s="122">
        <f t="shared" si="743"/>
        <v>0</v>
      </c>
      <c r="AC389" s="122">
        <f t="shared" si="743"/>
        <v>0</v>
      </c>
      <c r="AD389" s="122">
        <f t="shared" si="743"/>
        <v>0</v>
      </c>
      <c r="AE389" s="122">
        <f t="shared" si="743"/>
        <v>0</v>
      </c>
      <c r="AF389" s="122">
        <f t="shared" si="743"/>
        <v>0</v>
      </c>
      <c r="AG389" s="122">
        <f t="shared" si="743"/>
        <v>0</v>
      </c>
      <c r="AH389" s="122">
        <f t="shared" si="743"/>
        <v>0</v>
      </c>
      <c r="AI389" s="122">
        <f t="shared" si="743"/>
        <v>0</v>
      </c>
      <c r="AJ389" s="122">
        <f t="shared" si="743"/>
        <v>0</v>
      </c>
      <c r="AK389" s="122">
        <f t="shared" si="743"/>
        <v>0</v>
      </c>
      <c r="AL389" s="122">
        <f t="shared" si="743"/>
        <v>0</v>
      </c>
      <c r="AM389" s="122">
        <f t="shared" si="743"/>
        <v>0</v>
      </c>
      <c r="AN389" s="122">
        <f t="shared" si="743"/>
        <v>0</v>
      </c>
      <c r="AO389" s="122">
        <f t="shared" si="743"/>
        <v>0</v>
      </c>
      <c r="AP389" s="122">
        <f t="shared" si="743"/>
        <v>0</v>
      </c>
      <c r="AQ389" s="122">
        <f t="shared" si="743"/>
        <v>0</v>
      </c>
      <c r="AR389" s="122">
        <f t="shared" si="743"/>
        <v>0</v>
      </c>
      <c r="AS389" s="122">
        <f t="shared" si="743"/>
        <v>0</v>
      </c>
      <c r="AT389" s="122">
        <f t="shared" si="743"/>
        <v>0</v>
      </c>
    </row>
    <row r="390" spans="3:46" x14ac:dyDescent="0.75">
      <c r="C390" s="44" t="s">
        <v>99</v>
      </c>
      <c r="D390" s="122">
        <f t="shared" si="742"/>
        <v>54.381463139989982</v>
      </c>
      <c r="E390" s="122">
        <f t="shared" si="744"/>
        <v>0</v>
      </c>
      <c r="F390" s="122">
        <f t="shared" si="743"/>
        <v>0</v>
      </c>
      <c r="G390" s="122">
        <f t="shared" si="743"/>
        <v>0</v>
      </c>
      <c r="H390" s="122">
        <f t="shared" si="743"/>
        <v>0</v>
      </c>
      <c r="I390" s="122">
        <f t="shared" si="743"/>
        <v>0</v>
      </c>
      <c r="J390" s="122">
        <f t="shared" si="743"/>
        <v>0</v>
      </c>
      <c r="K390" s="122">
        <f t="shared" si="743"/>
        <v>54.381463139989982</v>
      </c>
      <c r="L390" s="122">
        <f t="shared" si="743"/>
        <v>0</v>
      </c>
      <c r="M390" s="122">
        <f t="shared" si="743"/>
        <v>0</v>
      </c>
      <c r="N390" s="122">
        <f t="shared" si="743"/>
        <v>0</v>
      </c>
      <c r="O390" s="122">
        <f t="shared" si="743"/>
        <v>0</v>
      </c>
      <c r="P390" s="122">
        <f t="shared" si="743"/>
        <v>0</v>
      </c>
      <c r="Q390" s="122">
        <f t="shared" si="743"/>
        <v>0</v>
      </c>
      <c r="R390" s="122">
        <f t="shared" si="743"/>
        <v>0</v>
      </c>
      <c r="S390" s="122">
        <f t="shared" si="743"/>
        <v>0</v>
      </c>
      <c r="T390" s="122">
        <f t="shared" si="743"/>
        <v>0</v>
      </c>
      <c r="U390" s="122">
        <f t="shared" si="743"/>
        <v>0</v>
      </c>
      <c r="V390" s="122">
        <f t="shared" si="743"/>
        <v>0</v>
      </c>
      <c r="W390" s="122">
        <f t="shared" si="743"/>
        <v>0</v>
      </c>
      <c r="X390" s="122">
        <f t="shared" si="743"/>
        <v>0</v>
      </c>
      <c r="Y390" s="122">
        <f t="shared" si="743"/>
        <v>0</v>
      </c>
      <c r="Z390" s="122">
        <f t="shared" si="743"/>
        <v>0</v>
      </c>
      <c r="AA390" s="122">
        <f t="shared" si="743"/>
        <v>0</v>
      </c>
      <c r="AB390" s="122">
        <f t="shared" si="743"/>
        <v>0</v>
      </c>
      <c r="AC390" s="122">
        <f t="shared" si="743"/>
        <v>0</v>
      </c>
      <c r="AD390" s="122">
        <f t="shared" ref="F390:AT396" si="745">AD300+AD345</f>
        <v>0</v>
      </c>
      <c r="AE390" s="122">
        <f t="shared" si="745"/>
        <v>0</v>
      </c>
      <c r="AF390" s="122">
        <f t="shared" si="745"/>
        <v>0</v>
      </c>
      <c r="AG390" s="122">
        <f t="shared" si="745"/>
        <v>0</v>
      </c>
      <c r="AH390" s="122">
        <f t="shared" si="745"/>
        <v>0</v>
      </c>
      <c r="AI390" s="122">
        <f t="shared" si="745"/>
        <v>0</v>
      </c>
      <c r="AJ390" s="122">
        <f t="shared" si="745"/>
        <v>0</v>
      </c>
      <c r="AK390" s="122">
        <f t="shared" si="745"/>
        <v>0</v>
      </c>
      <c r="AL390" s="122">
        <f t="shared" si="745"/>
        <v>0</v>
      </c>
      <c r="AM390" s="122">
        <f t="shared" si="745"/>
        <v>0</v>
      </c>
      <c r="AN390" s="122">
        <f t="shared" si="745"/>
        <v>0</v>
      </c>
      <c r="AO390" s="122">
        <f t="shared" si="745"/>
        <v>0</v>
      </c>
      <c r="AP390" s="122">
        <f t="shared" si="745"/>
        <v>0</v>
      </c>
      <c r="AQ390" s="122">
        <f t="shared" si="745"/>
        <v>0</v>
      </c>
      <c r="AR390" s="122">
        <f t="shared" si="745"/>
        <v>0</v>
      </c>
      <c r="AS390" s="122">
        <f t="shared" si="745"/>
        <v>0</v>
      </c>
      <c r="AT390" s="122">
        <f t="shared" si="745"/>
        <v>0</v>
      </c>
    </row>
    <row r="391" spans="3:46" x14ac:dyDescent="0.75">
      <c r="C391" s="44" t="s">
        <v>100</v>
      </c>
      <c r="D391" s="122">
        <f t="shared" si="742"/>
        <v>2.6379931399294474</v>
      </c>
      <c r="E391" s="122">
        <f t="shared" si="744"/>
        <v>0</v>
      </c>
      <c r="F391" s="122">
        <f t="shared" si="745"/>
        <v>0</v>
      </c>
      <c r="G391" s="122">
        <f t="shared" si="745"/>
        <v>0</v>
      </c>
      <c r="H391" s="122">
        <f t="shared" si="745"/>
        <v>0</v>
      </c>
      <c r="I391" s="122">
        <f t="shared" si="745"/>
        <v>0</v>
      </c>
      <c r="J391" s="122">
        <f t="shared" si="745"/>
        <v>0</v>
      </c>
      <c r="K391" s="122">
        <f t="shared" si="745"/>
        <v>0</v>
      </c>
      <c r="L391" s="122">
        <f t="shared" si="745"/>
        <v>2.6379931399294474</v>
      </c>
      <c r="M391" s="122">
        <f t="shared" si="745"/>
        <v>0</v>
      </c>
      <c r="N391" s="122">
        <f t="shared" si="745"/>
        <v>0</v>
      </c>
      <c r="O391" s="122">
        <f t="shared" si="745"/>
        <v>0</v>
      </c>
      <c r="P391" s="122">
        <f t="shared" si="745"/>
        <v>0</v>
      </c>
      <c r="Q391" s="122">
        <f t="shared" si="745"/>
        <v>0</v>
      </c>
      <c r="R391" s="122">
        <f t="shared" si="745"/>
        <v>0</v>
      </c>
      <c r="S391" s="122">
        <f t="shared" si="745"/>
        <v>0</v>
      </c>
      <c r="T391" s="122">
        <f t="shared" si="745"/>
        <v>0</v>
      </c>
      <c r="U391" s="122">
        <f t="shared" si="745"/>
        <v>0</v>
      </c>
      <c r="V391" s="122">
        <f t="shared" si="745"/>
        <v>0</v>
      </c>
      <c r="W391" s="122">
        <f t="shared" si="745"/>
        <v>0</v>
      </c>
      <c r="X391" s="122">
        <f t="shared" si="745"/>
        <v>0</v>
      </c>
      <c r="Y391" s="122">
        <f t="shared" si="745"/>
        <v>0</v>
      </c>
      <c r="Z391" s="122">
        <f t="shared" si="745"/>
        <v>0</v>
      </c>
      <c r="AA391" s="122">
        <f t="shared" si="745"/>
        <v>0</v>
      </c>
      <c r="AB391" s="122">
        <f t="shared" si="745"/>
        <v>0</v>
      </c>
      <c r="AC391" s="122">
        <f t="shared" si="745"/>
        <v>0</v>
      </c>
      <c r="AD391" s="122">
        <f t="shared" si="745"/>
        <v>0</v>
      </c>
      <c r="AE391" s="122">
        <f t="shared" si="745"/>
        <v>0</v>
      </c>
      <c r="AF391" s="122">
        <f t="shared" si="745"/>
        <v>0</v>
      </c>
      <c r="AG391" s="122">
        <f t="shared" si="745"/>
        <v>0</v>
      </c>
      <c r="AH391" s="122">
        <f t="shared" si="745"/>
        <v>0</v>
      </c>
      <c r="AI391" s="122">
        <f t="shared" si="745"/>
        <v>0</v>
      </c>
      <c r="AJ391" s="122">
        <f t="shared" si="745"/>
        <v>0</v>
      </c>
      <c r="AK391" s="122">
        <f t="shared" si="745"/>
        <v>0</v>
      </c>
      <c r="AL391" s="122">
        <f t="shared" si="745"/>
        <v>0</v>
      </c>
      <c r="AM391" s="122">
        <f t="shared" si="745"/>
        <v>0</v>
      </c>
      <c r="AN391" s="122">
        <f t="shared" si="745"/>
        <v>0</v>
      </c>
      <c r="AO391" s="122">
        <f t="shared" si="745"/>
        <v>0</v>
      </c>
      <c r="AP391" s="122">
        <f t="shared" si="745"/>
        <v>0</v>
      </c>
      <c r="AQ391" s="122">
        <f t="shared" si="745"/>
        <v>0</v>
      </c>
      <c r="AR391" s="122">
        <f t="shared" si="745"/>
        <v>0</v>
      </c>
      <c r="AS391" s="122">
        <f t="shared" si="745"/>
        <v>0</v>
      </c>
      <c r="AT391" s="122">
        <f t="shared" si="745"/>
        <v>0</v>
      </c>
    </row>
    <row r="392" spans="3:46" x14ac:dyDescent="0.75">
      <c r="C392" s="44" t="s">
        <v>69</v>
      </c>
      <c r="D392" s="122">
        <f t="shared" si="742"/>
        <v>11.688865136818839</v>
      </c>
      <c r="E392" s="122">
        <f t="shared" si="744"/>
        <v>0</v>
      </c>
      <c r="F392" s="122">
        <f t="shared" si="745"/>
        <v>0</v>
      </c>
      <c r="G392" s="122">
        <f t="shared" si="745"/>
        <v>0</v>
      </c>
      <c r="H392" s="122">
        <f t="shared" si="745"/>
        <v>0</v>
      </c>
      <c r="I392" s="122">
        <f t="shared" si="745"/>
        <v>0</v>
      </c>
      <c r="J392" s="122">
        <f t="shared" si="745"/>
        <v>0</v>
      </c>
      <c r="K392" s="122">
        <f t="shared" si="745"/>
        <v>0</v>
      </c>
      <c r="L392" s="122">
        <f t="shared" si="745"/>
        <v>0</v>
      </c>
      <c r="M392" s="122">
        <f t="shared" si="745"/>
        <v>11.688865136818839</v>
      </c>
      <c r="N392" s="122">
        <f t="shared" si="745"/>
        <v>0</v>
      </c>
      <c r="O392" s="122">
        <f t="shared" si="745"/>
        <v>0</v>
      </c>
      <c r="P392" s="122">
        <f t="shared" si="745"/>
        <v>0</v>
      </c>
      <c r="Q392" s="122">
        <f t="shared" si="745"/>
        <v>0</v>
      </c>
      <c r="R392" s="122">
        <f t="shared" si="745"/>
        <v>0</v>
      </c>
      <c r="S392" s="122">
        <f t="shared" si="745"/>
        <v>0</v>
      </c>
      <c r="T392" s="122">
        <f t="shared" si="745"/>
        <v>0</v>
      </c>
      <c r="U392" s="122">
        <f t="shared" si="745"/>
        <v>0</v>
      </c>
      <c r="V392" s="122">
        <f t="shared" si="745"/>
        <v>0</v>
      </c>
      <c r="W392" s="122">
        <f t="shared" si="745"/>
        <v>0</v>
      </c>
      <c r="X392" s="122">
        <f t="shared" si="745"/>
        <v>0</v>
      </c>
      <c r="Y392" s="122">
        <f t="shared" si="745"/>
        <v>0</v>
      </c>
      <c r="Z392" s="122">
        <f t="shared" si="745"/>
        <v>0</v>
      </c>
      <c r="AA392" s="122">
        <f t="shared" si="745"/>
        <v>0</v>
      </c>
      <c r="AB392" s="122">
        <f t="shared" si="745"/>
        <v>0</v>
      </c>
      <c r="AC392" s="122">
        <f t="shared" si="745"/>
        <v>0</v>
      </c>
      <c r="AD392" s="122">
        <f t="shared" si="745"/>
        <v>0</v>
      </c>
      <c r="AE392" s="122">
        <f t="shared" si="745"/>
        <v>0</v>
      </c>
      <c r="AF392" s="122">
        <f t="shared" si="745"/>
        <v>0</v>
      </c>
      <c r="AG392" s="122">
        <f t="shared" si="745"/>
        <v>0</v>
      </c>
      <c r="AH392" s="122">
        <f t="shared" si="745"/>
        <v>0</v>
      </c>
      <c r="AI392" s="122">
        <f t="shared" si="745"/>
        <v>0</v>
      </c>
      <c r="AJ392" s="122">
        <f t="shared" si="745"/>
        <v>0</v>
      </c>
      <c r="AK392" s="122">
        <f t="shared" si="745"/>
        <v>0</v>
      </c>
      <c r="AL392" s="122">
        <f t="shared" si="745"/>
        <v>0</v>
      </c>
      <c r="AM392" s="122">
        <f t="shared" si="745"/>
        <v>0</v>
      </c>
      <c r="AN392" s="122">
        <f t="shared" si="745"/>
        <v>0</v>
      </c>
      <c r="AO392" s="122">
        <f t="shared" si="745"/>
        <v>0</v>
      </c>
      <c r="AP392" s="122">
        <f t="shared" si="745"/>
        <v>0</v>
      </c>
      <c r="AQ392" s="122">
        <f t="shared" si="745"/>
        <v>0</v>
      </c>
      <c r="AR392" s="122">
        <f t="shared" si="745"/>
        <v>0</v>
      </c>
      <c r="AS392" s="122">
        <f t="shared" si="745"/>
        <v>0</v>
      </c>
      <c r="AT392" s="122">
        <f t="shared" si="745"/>
        <v>0</v>
      </c>
    </row>
    <row r="393" spans="3:46" x14ac:dyDescent="0.75">
      <c r="C393" s="44" t="s">
        <v>138</v>
      </c>
      <c r="D393" s="122">
        <f t="shared" si="742"/>
        <v>75.520327819191223</v>
      </c>
      <c r="E393" s="122">
        <f t="shared" si="744"/>
        <v>0</v>
      </c>
      <c r="F393" s="122">
        <f t="shared" si="745"/>
        <v>0</v>
      </c>
      <c r="G393" s="122">
        <f t="shared" si="745"/>
        <v>0</v>
      </c>
      <c r="H393" s="122">
        <f t="shared" si="745"/>
        <v>0</v>
      </c>
      <c r="I393" s="122">
        <f t="shared" si="745"/>
        <v>0</v>
      </c>
      <c r="J393" s="122">
        <f t="shared" si="745"/>
        <v>0</v>
      </c>
      <c r="K393" s="122">
        <f t="shared" si="745"/>
        <v>0</v>
      </c>
      <c r="L393" s="122">
        <f t="shared" si="745"/>
        <v>0</v>
      </c>
      <c r="M393" s="122">
        <f t="shared" si="745"/>
        <v>0</v>
      </c>
      <c r="N393" s="122">
        <f t="shared" si="745"/>
        <v>75.520327819191223</v>
      </c>
      <c r="O393" s="122">
        <f t="shared" si="745"/>
        <v>0</v>
      </c>
      <c r="P393" s="122">
        <f t="shared" si="745"/>
        <v>0</v>
      </c>
      <c r="Q393" s="122">
        <f t="shared" si="745"/>
        <v>0</v>
      </c>
      <c r="R393" s="122">
        <f t="shared" si="745"/>
        <v>0</v>
      </c>
      <c r="S393" s="122">
        <f t="shared" si="745"/>
        <v>0</v>
      </c>
      <c r="T393" s="122">
        <f t="shared" si="745"/>
        <v>0</v>
      </c>
      <c r="U393" s="122">
        <f t="shared" si="745"/>
        <v>0</v>
      </c>
      <c r="V393" s="122">
        <f t="shared" si="745"/>
        <v>0</v>
      </c>
      <c r="W393" s="122">
        <f t="shared" si="745"/>
        <v>0</v>
      </c>
      <c r="X393" s="122">
        <f t="shared" si="745"/>
        <v>0</v>
      </c>
      <c r="Y393" s="122">
        <f t="shared" si="745"/>
        <v>0</v>
      </c>
      <c r="Z393" s="122">
        <f t="shared" si="745"/>
        <v>0</v>
      </c>
      <c r="AA393" s="122">
        <f t="shared" si="745"/>
        <v>0</v>
      </c>
      <c r="AB393" s="122">
        <f t="shared" si="745"/>
        <v>0</v>
      </c>
      <c r="AC393" s="122">
        <f t="shared" si="745"/>
        <v>0</v>
      </c>
      <c r="AD393" s="122">
        <f t="shared" si="745"/>
        <v>0</v>
      </c>
      <c r="AE393" s="122">
        <f t="shared" si="745"/>
        <v>0</v>
      </c>
      <c r="AF393" s="122">
        <f t="shared" si="745"/>
        <v>0</v>
      </c>
      <c r="AG393" s="122">
        <f t="shared" si="745"/>
        <v>0</v>
      </c>
      <c r="AH393" s="122">
        <f t="shared" si="745"/>
        <v>0</v>
      </c>
      <c r="AI393" s="122">
        <f t="shared" si="745"/>
        <v>0</v>
      </c>
      <c r="AJ393" s="122">
        <f t="shared" si="745"/>
        <v>0</v>
      </c>
      <c r="AK393" s="122">
        <f t="shared" si="745"/>
        <v>0</v>
      </c>
      <c r="AL393" s="122">
        <f t="shared" si="745"/>
        <v>0</v>
      </c>
      <c r="AM393" s="122">
        <f t="shared" si="745"/>
        <v>0</v>
      </c>
      <c r="AN393" s="122">
        <f t="shared" si="745"/>
        <v>0</v>
      </c>
      <c r="AO393" s="122">
        <f t="shared" si="745"/>
        <v>0</v>
      </c>
      <c r="AP393" s="122">
        <f t="shared" si="745"/>
        <v>0</v>
      </c>
      <c r="AQ393" s="122">
        <f t="shared" si="745"/>
        <v>0</v>
      </c>
      <c r="AR393" s="122">
        <f t="shared" si="745"/>
        <v>0</v>
      </c>
      <c r="AS393" s="122">
        <f t="shared" si="745"/>
        <v>0</v>
      </c>
      <c r="AT393" s="122">
        <f t="shared" si="745"/>
        <v>0</v>
      </c>
    </row>
    <row r="394" spans="3:46" x14ac:dyDescent="0.75">
      <c r="C394" s="44" t="s">
        <v>70</v>
      </c>
      <c r="D394" s="122">
        <f>SUM($E394:$AT394)</f>
        <v>25.904730855939828</v>
      </c>
      <c r="E394" s="122">
        <f t="shared" si="744"/>
        <v>0</v>
      </c>
      <c r="F394" s="122">
        <f t="shared" si="745"/>
        <v>0</v>
      </c>
      <c r="G394" s="122">
        <f t="shared" si="745"/>
        <v>0</v>
      </c>
      <c r="H394" s="122">
        <f t="shared" si="745"/>
        <v>0</v>
      </c>
      <c r="I394" s="122">
        <f t="shared" si="745"/>
        <v>0</v>
      </c>
      <c r="J394" s="122">
        <f t="shared" si="745"/>
        <v>0</v>
      </c>
      <c r="K394" s="122">
        <f t="shared" si="745"/>
        <v>0</v>
      </c>
      <c r="L394" s="122">
        <f t="shared" si="745"/>
        <v>0</v>
      </c>
      <c r="M394" s="122">
        <f t="shared" si="745"/>
        <v>0</v>
      </c>
      <c r="N394" s="122">
        <f t="shared" si="745"/>
        <v>0</v>
      </c>
      <c r="O394" s="122">
        <f t="shared" si="745"/>
        <v>25.904730855939828</v>
      </c>
      <c r="P394" s="122">
        <f t="shared" si="745"/>
        <v>0</v>
      </c>
      <c r="Q394" s="122">
        <f t="shared" si="745"/>
        <v>0</v>
      </c>
      <c r="R394" s="122">
        <f t="shared" si="745"/>
        <v>0</v>
      </c>
      <c r="S394" s="122">
        <f t="shared" si="745"/>
        <v>0</v>
      </c>
      <c r="T394" s="122">
        <f t="shared" si="745"/>
        <v>0</v>
      </c>
      <c r="U394" s="122">
        <f t="shared" si="745"/>
        <v>0</v>
      </c>
      <c r="V394" s="122">
        <f t="shared" si="745"/>
        <v>0</v>
      </c>
      <c r="W394" s="122">
        <f t="shared" si="745"/>
        <v>0</v>
      </c>
      <c r="X394" s="122">
        <f t="shared" si="745"/>
        <v>0</v>
      </c>
      <c r="Y394" s="122">
        <f t="shared" si="745"/>
        <v>0</v>
      </c>
      <c r="Z394" s="122">
        <f t="shared" si="745"/>
        <v>0</v>
      </c>
      <c r="AA394" s="122">
        <f t="shared" si="745"/>
        <v>0</v>
      </c>
      <c r="AB394" s="122">
        <f t="shared" si="745"/>
        <v>0</v>
      </c>
      <c r="AC394" s="122">
        <f t="shared" si="745"/>
        <v>0</v>
      </c>
      <c r="AD394" s="122">
        <f t="shared" si="745"/>
        <v>0</v>
      </c>
      <c r="AE394" s="122">
        <f t="shared" si="745"/>
        <v>0</v>
      </c>
      <c r="AF394" s="122">
        <f t="shared" si="745"/>
        <v>0</v>
      </c>
      <c r="AG394" s="122">
        <f t="shared" si="745"/>
        <v>0</v>
      </c>
      <c r="AH394" s="122">
        <f t="shared" si="745"/>
        <v>0</v>
      </c>
      <c r="AI394" s="122">
        <f t="shared" si="745"/>
        <v>0</v>
      </c>
      <c r="AJ394" s="122">
        <f t="shared" si="745"/>
        <v>0</v>
      </c>
      <c r="AK394" s="122">
        <f t="shared" si="745"/>
        <v>0</v>
      </c>
      <c r="AL394" s="122">
        <f t="shared" si="745"/>
        <v>0</v>
      </c>
      <c r="AM394" s="122">
        <f t="shared" si="745"/>
        <v>0</v>
      </c>
      <c r="AN394" s="122">
        <f t="shared" si="745"/>
        <v>0</v>
      </c>
      <c r="AO394" s="122">
        <f t="shared" si="745"/>
        <v>0</v>
      </c>
      <c r="AP394" s="122">
        <f t="shared" si="745"/>
        <v>0</v>
      </c>
      <c r="AQ394" s="122">
        <f t="shared" si="745"/>
        <v>0</v>
      </c>
      <c r="AR394" s="122">
        <f t="shared" si="745"/>
        <v>0</v>
      </c>
      <c r="AS394" s="122">
        <f t="shared" si="745"/>
        <v>0</v>
      </c>
      <c r="AT394" s="122">
        <f t="shared" si="745"/>
        <v>0</v>
      </c>
    </row>
    <row r="395" spans="3:46" x14ac:dyDescent="0.75">
      <c r="C395" s="44" t="s">
        <v>101</v>
      </c>
      <c r="D395" s="122">
        <f t="shared" si="742"/>
        <v>17.154469297891303</v>
      </c>
      <c r="E395" s="122">
        <f t="shared" si="744"/>
        <v>0</v>
      </c>
      <c r="F395" s="122">
        <f t="shared" si="745"/>
        <v>0</v>
      </c>
      <c r="G395" s="122">
        <f t="shared" si="745"/>
        <v>0</v>
      </c>
      <c r="H395" s="122">
        <f t="shared" si="745"/>
        <v>0</v>
      </c>
      <c r="I395" s="122">
        <f t="shared" si="745"/>
        <v>0</v>
      </c>
      <c r="J395" s="122">
        <f t="shared" si="745"/>
        <v>0</v>
      </c>
      <c r="K395" s="122">
        <f t="shared" si="745"/>
        <v>0</v>
      </c>
      <c r="L395" s="122">
        <f t="shared" si="745"/>
        <v>0</v>
      </c>
      <c r="M395" s="122">
        <f t="shared" si="745"/>
        <v>0</v>
      </c>
      <c r="N395" s="122">
        <f t="shared" si="745"/>
        <v>0</v>
      </c>
      <c r="O395" s="122">
        <f t="shared" si="745"/>
        <v>0</v>
      </c>
      <c r="P395" s="122">
        <f t="shared" si="745"/>
        <v>17.154469297891303</v>
      </c>
      <c r="Q395" s="122">
        <f t="shared" si="745"/>
        <v>0</v>
      </c>
      <c r="R395" s="122">
        <f t="shared" si="745"/>
        <v>0</v>
      </c>
      <c r="S395" s="122">
        <f t="shared" si="745"/>
        <v>0</v>
      </c>
      <c r="T395" s="122">
        <f t="shared" si="745"/>
        <v>0</v>
      </c>
      <c r="U395" s="122">
        <f t="shared" si="745"/>
        <v>0</v>
      </c>
      <c r="V395" s="122">
        <f t="shared" si="745"/>
        <v>0</v>
      </c>
      <c r="W395" s="122">
        <f t="shared" si="745"/>
        <v>0</v>
      </c>
      <c r="X395" s="122">
        <f t="shared" si="745"/>
        <v>0</v>
      </c>
      <c r="Y395" s="122">
        <f t="shared" si="745"/>
        <v>0</v>
      </c>
      <c r="Z395" s="122">
        <f t="shared" si="745"/>
        <v>0</v>
      </c>
      <c r="AA395" s="122">
        <f t="shared" si="745"/>
        <v>0</v>
      </c>
      <c r="AB395" s="122">
        <f t="shared" si="745"/>
        <v>0</v>
      </c>
      <c r="AC395" s="122">
        <f t="shared" si="745"/>
        <v>0</v>
      </c>
      <c r="AD395" s="122">
        <f t="shared" si="745"/>
        <v>0</v>
      </c>
      <c r="AE395" s="122">
        <f t="shared" si="745"/>
        <v>0</v>
      </c>
      <c r="AF395" s="122">
        <f t="shared" si="745"/>
        <v>0</v>
      </c>
      <c r="AG395" s="122">
        <f t="shared" si="745"/>
        <v>0</v>
      </c>
      <c r="AH395" s="122">
        <f t="shared" si="745"/>
        <v>0</v>
      </c>
      <c r="AI395" s="122">
        <f t="shared" si="745"/>
        <v>0</v>
      </c>
      <c r="AJ395" s="122">
        <f t="shared" si="745"/>
        <v>0</v>
      </c>
      <c r="AK395" s="122">
        <f t="shared" si="745"/>
        <v>0</v>
      </c>
      <c r="AL395" s="122">
        <f t="shared" si="745"/>
        <v>0</v>
      </c>
      <c r="AM395" s="122">
        <f t="shared" si="745"/>
        <v>0</v>
      </c>
      <c r="AN395" s="122">
        <f t="shared" si="745"/>
        <v>0</v>
      </c>
      <c r="AO395" s="122">
        <f t="shared" si="745"/>
        <v>0</v>
      </c>
      <c r="AP395" s="122">
        <f t="shared" si="745"/>
        <v>0</v>
      </c>
      <c r="AQ395" s="122">
        <f t="shared" si="745"/>
        <v>0</v>
      </c>
      <c r="AR395" s="122">
        <f t="shared" si="745"/>
        <v>0</v>
      </c>
      <c r="AS395" s="122">
        <f t="shared" si="745"/>
        <v>0</v>
      </c>
      <c r="AT395" s="122">
        <f t="shared" si="745"/>
        <v>0</v>
      </c>
    </row>
    <row r="396" spans="3:46" x14ac:dyDescent="0.75">
      <c r="C396" s="44" t="s">
        <v>71</v>
      </c>
      <c r="D396" s="122">
        <f t="shared" si="742"/>
        <v>26.079099028729281</v>
      </c>
      <c r="E396" s="122">
        <f t="shared" si="744"/>
        <v>0</v>
      </c>
      <c r="F396" s="122">
        <f t="shared" si="745"/>
        <v>0</v>
      </c>
      <c r="G396" s="122">
        <f t="shared" si="745"/>
        <v>0</v>
      </c>
      <c r="H396" s="122">
        <f t="shared" si="745"/>
        <v>0</v>
      </c>
      <c r="I396" s="122">
        <f t="shared" si="745"/>
        <v>0</v>
      </c>
      <c r="J396" s="122">
        <f t="shared" si="745"/>
        <v>0</v>
      </c>
      <c r="K396" s="122">
        <f t="shared" si="745"/>
        <v>0</v>
      </c>
      <c r="L396" s="122">
        <f t="shared" si="745"/>
        <v>0</v>
      </c>
      <c r="M396" s="122">
        <f t="shared" si="745"/>
        <v>0</v>
      </c>
      <c r="N396" s="122">
        <f t="shared" si="745"/>
        <v>0</v>
      </c>
      <c r="O396" s="122">
        <f t="shared" si="745"/>
        <v>0</v>
      </c>
      <c r="P396" s="122">
        <f t="shared" si="745"/>
        <v>0</v>
      </c>
      <c r="Q396" s="122">
        <f t="shared" si="745"/>
        <v>26.079099028729281</v>
      </c>
      <c r="R396" s="122">
        <f t="shared" si="745"/>
        <v>0</v>
      </c>
      <c r="S396" s="122">
        <f t="shared" si="745"/>
        <v>0</v>
      </c>
      <c r="T396" s="122">
        <f t="shared" si="745"/>
        <v>0</v>
      </c>
      <c r="U396" s="122">
        <f t="shared" si="745"/>
        <v>0</v>
      </c>
      <c r="V396" s="122">
        <f t="shared" si="745"/>
        <v>0</v>
      </c>
      <c r="W396" s="122">
        <f t="shared" si="745"/>
        <v>0</v>
      </c>
      <c r="X396" s="122">
        <f t="shared" si="745"/>
        <v>0</v>
      </c>
      <c r="Y396" s="122">
        <f t="shared" si="745"/>
        <v>0</v>
      </c>
      <c r="Z396" s="122">
        <f t="shared" si="745"/>
        <v>0</v>
      </c>
      <c r="AA396" s="122">
        <f t="shared" si="745"/>
        <v>0</v>
      </c>
      <c r="AB396" s="122">
        <f t="shared" si="745"/>
        <v>0</v>
      </c>
      <c r="AC396" s="122">
        <f t="shared" si="745"/>
        <v>0</v>
      </c>
      <c r="AD396" s="122">
        <f t="shared" si="745"/>
        <v>0</v>
      </c>
      <c r="AE396" s="122">
        <f t="shared" si="745"/>
        <v>0</v>
      </c>
      <c r="AF396" s="122">
        <f t="shared" si="745"/>
        <v>0</v>
      </c>
      <c r="AG396" s="122">
        <f t="shared" si="745"/>
        <v>0</v>
      </c>
      <c r="AH396" s="122">
        <f t="shared" si="745"/>
        <v>0</v>
      </c>
      <c r="AI396" s="122">
        <f t="shared" si="745"/>
        <v>0</v>
      </c>
      <c r="AJ396" s="122">
        <f t="shared" si="745"/>
        <v>0</v>
      </c>
      <c r="AK396" s="122">
        <f t="shared" si="745"/>
        <v>0</v>
      </c>
      <c r="AL396" s="122">
        <f t="shared" si="745"/>
        <v>0</v>
      </c>
      <c r="AM396" s="122">
        <f t="shared" ref="F396:AT403" si="746">AM306+AM351</f>
        <v>0</v>
      </c>
      <c r="AN396" s="122">
        <f t="shared" si="746"/>
        <v>0</v>
      </c>
      <c r="AO396" s="122">
        <f t="shared" si="746"/>
        <v>0</v>
      </c>
      <c r="AP396" s="122">
        <f t="shared" si="746"/>
        <v>0</v>
      </c>
      <c r="AQ396" s="122">
        <f t="shared" si="746"/>
        <v>0</v>
      </c>
      <c r="AR396" s="122">
        <f t="shared" si="746"/>
        <v>0</v>
      </c>
      <c r="AS396" s="122">
        <f t="shared" si="746"/>
        <v>0</v>
      </c>
      <c r="AT396" s="122">
        <f t="shared" si="746"/>
        <v>0</v>
      </c>
    </row>
    <row r="397" spans="3:46" x14ac:dyDescent="0.75">
      <c r="C397" s="44" t="s">
        <v>72</v>
      </c>
      <c r="D397" s="122">
        <f t="shared" si="742"/>
        <v>19.61834900047549</v>
      </c>
      <c r="E397" s="122">
        <f t="shared" si="744"/>
        <v>0</v>
      </c>
      <c r="F397" s="122">
        <f t="shared" si="746"/>
        <v>0</v>
      </c>
      <c r="G397" s="122">
        <f t="shared" si="746"/>
        <v>0</v>
      </c>
      <c r="H397" s="122">
        <f t="shared" si="746"/>
        <v>0</v>
      </c>
      <c r="I397" s="122">
        <f t="shared" si="746"/>
        <v>0</v>
      </c>
      <c r="J397" s="122">
        <f t="shared" si="746"/>
        <v>0</v>
      </c>
      <c r="K397" s="122">
        <f t="shared" si="746"/>
        <v>0</v>
      </c>
      <c r="L397" s="122">
        <f t="shared" si="746"/>
        <v>0</v>
      </c>
      <c r="M397" s="122">
        <f t="shared" si="746"/>
        <v>0</v>
      </c>
      <c r="N397" s="122">
        <f t="shared" si="746"/>
        <v>0</v>
      </c>
      <c r="O397" s="122">
        <f t="shared" si="746"/>
        <v>0</v>
      </c>
      <c r="P397" s="122">
        <f t="shared" si="746"/>
        <v>0</v>
      </c>
      <c r="Q397" s="122">
        <f t="shared" si="746"/>
        <v>0</v>
      </c>
      <c r="R397" s="122">
        <f t="shared" si="746"/>
        <v>19.61834900047549</v>
      </c>
      <c r="S397" s="122">
        <f t="shared" si="746"/>
        <v>0</v>
      </c>
      <c r="T397" s="122">
        <f t="shared" si="746"/>
        <v>0</v>
      </c>
      <c r="U397" s="122">
        <f t="shared" si="746"/>
        <v>0</v>
      </c>
      <c r="V397" s="122">
        <f t="shared" si="746"/>
        <v>0</v>
      </c>
      <c r="W397" s="122">
        <f t="shared" si="746"/>
        <v>0</v>
      </c>
      <c r="X397" s="122">
        <f t="shared" si="746"/>
        <v>0</v>
      </c>
      <c r="Y397" s="122">
        <f t="shared" si="746"/>
        <v>0</v>
      </c>
      <c r="Z397" s="122">
        <f t="shared" si="746"/>
        <v>0</v>
      </c>
      <c r="AA397" s="122">
        <f t="shared" si="746"/>
        <v>0</v>
      </c>
      <c r="AB397" s="122">
        <f t="shared" si="746"/>
        <v>0</v>
      </c>
      <c r="AC397" s="122">
        <f t="shared" si="746"/>
        <v>0</v>
      </c>
      <c r="AD397" s="122">
        <f t="shared" si="746"/>
        <v>0</v>
      </c>
      <c r="AE397" s="122">
        <f t="shared" si="746"/>
        <v>0</v>
      </c>
      <c r="AF397" s="122">
        <f t="shared" si="746"/>
        <v>0</v>
      </c>
      <c r="AG397" s="122">
        <f t="shared" si="746"/>
        <v>0</v>
      </c>
      <c r="AH397" s="122">
        <f t="shared" si="746"/>
        <v>0</v>
      </c>
      <c r="AI397" s="122">
        <f t="shared" si="746"/>
        <v>0</v>
      </c>
      <c r="AJ397" s="122">
        <f t="shared" si="746"/>
        <v>0</v>
      </c>
      <c r="AK397" s="122">
        <f t="shared" si="746"/>
        <v>0</v>
      </c>
      <c r="AL397" s="122">
        <f t="shared" si="746"/>
        <v>0</v>
      </c>
      <c r="AM397" s="122">
        <f t="shared" si="746"/>
        <v>0</v>
      </c>
      <c r="AN397" s="122">
        <f t="shared" si="746"/>
        <v>0</v>
      </c>
      <c r="AO397" s="122">
        <f t="shared" si="746"/>
        <v>0</v>
      </c>
      <c r="AP397" s="122">
        <f t="shared" si="746"/>
        <v>0</v>
      </c>
      <c r="AQ397" s="122">
        <f t="shared" si="746"/>
        <v>0</v>
      </c>
      <c r="AR397" s="122">
        <f t="shared" si="746"/>
        <v>0</v>
      </c>
      <c r="AS397" s="122">
        <f t="shared" si="746"/>
        <v>0</v>
      </c>
      <c r="AT397" s="122">
        <f t="shared" si="746"/>
        <v>0</v>
      </c>
    </row>
    <row r="398" spans="3:46" x14ac:dyDescent="0.75">
      <c r="C398" s="44" t="s">
        <v>102</v>
      </c>
      <c r="D398" s="122">
        <f t="shared" si="742"/>
        <v>85.22830167217279</v>
      </c>
      <c r="E398" s="122">
        <f t="shared" si="744"/>
        <v>0</v>
      </c>
      <c r="F398" s="122">
        <f t="shared" si="746"/>
        <v>0</v>
      </c>
      <c r="G398" s="122">
        <f t="shared" si="746"/>
        <v>0</v>
      </c>
      <c r="H398" s="122">
        <f t="shared" si="746"/>
        <v>0</v>
      </c>
      <c r="I398" s="122">
        <f t="shared" si="746"/>
        <v>0</v>
      </c>
      <c r="J398" s="122">
        <f t="shared" si="746"/>
        <v>0</v>
      </c>
      <c r="K398" s="122">
        <f t="shared" si="746"/>
        <v>0</v>
      </c>
      <c r="L398" s="122">
        <f t="shared" si="746"/>
        <v>0</v>
      </c>
      <c r="M398" s="122">
        <f t="shared" si="746"/>
        <v>0</v>
      </c>
      <c r="N398" s="122">
        <f t="shared" si="746"/>
        <v>0</v>
      </c>
      <c r="O398" s="122">
        <f t="shared" si="746"/>
        <v>0</v>
      </c>
      <c r="P398" s="122">
        <f t="shared" si="746"/>
        <v>0</v>
      </c>
      <c r="Q398" s="122">
        <f t="shared" si="746"/>
        <v>0</v>
      </c>
      <c r="R398" s="122">
        <f t="shared" si="746"/>
        <v>0</v>
      </c>
      <c r="S398" s="122">
        <f t="shared" si="746"/>
        <v>85.22830167217279</v>
      </c>
      <c r="T398" s="122">
        <f t="shared" si="746"/>
        <v>0</v>
      </c>
      <c r="U398" s="122">
        <f t="shared" si="746"/>
        <v>0</v>
      </c>
      <c r="V398" s="122">
        <f t="shared" si="746"/>
        <v>0</v>
      </c>
      <c r="W398" s="122">
        <f t="shared" si="746"/>
        <v>0</v>
      </c>
      <c r="X398" s="122">
        <f t="shared" si="746"/>
        <v>0</v>
      </c>
      <c r="Y398" s="122">
        <f t="shared" si="746"/>
        <v>0</v>
      </c>
      <c r="Z398" s="122">
        <f t="shared" si="746"/>
        <v>0</v>
      </c>
      <c r="AA398" s="122">
        <f t="shared" si="746"/>
        <v>0</v>
      </c>
      <c r="AB398" s="122">
        <f t="shared" si="746"/>
        <v>0</v>
      </c>
      <c r="AC398" s="122">
        <f t="shared" si="746"/>
        <v>0</v>
      </c>
      <c r="AD398" s="122">
        <f t="shared" si="746"/>
        <v>0</v>
      </c>
      <c r="AE398" s="122">
        <f t="shared" si="746"/>
        <v>0</v>
      </c>
      <c r="AF398" s="122">
        <f t="shared" si="746"/>
        <v>0</v>
      </c>
      <c r="AG398" s="122">
        <f t="shared" si="746"/>
        <v>0</v>
      </c>
      <c r="AH398" s="122">
        <f t="shared" si="746"/>
        <v>0</v>
      </c>
      <c r="AI398" s="122">
        <f t="shared" si="746"/>
        <v>0</v>
      </c>
      <c r="AJ398" s="122">
        <f t="shared" si="746"/>
        <v>0</v>
      </c>
      <c r="AK398" s="122">
        <f t="shared" si="746"/>
        <v>0</v>
      </c>
      <c r="AL398" s="122">
        <f t="shared" si="746"/>
        <v>0</v>
      </c>
      <c r="AM398" s="122">
        <f t="shared" si="746"/>
        <v>0</v>
      </c>
      <c r="AN398" s="122">
        <f t="shared" si="746"/>
        <v>0</v>
      </c>
      <c r="AO398" s="122">
        <f t="shared" si="746"/>
        <v>0</v>
      </c>
      <c r="AP398" s="122">
        <f t="shared" si="746"/>
        <v>0</v>
      </c>
      <c r="AQ398" s="122">
        <f t="shared" si="746"/>
        <v>0</v>
      </c>
      <c r="AR398" s="122">
        <f t="shared" si="746"/>
        <v>0</v>
      </c>
      <c r="AS398" s="122">
        <f t="shared" si="746"/>
        <v>0</v>
      </c>
      <c r="AT398" s="122">
        <f t="shared" si="746"/>
        <v>0</v>
      </c>
    </row>
    <row r="399" spans="3:46" x14ac:dyDescent="0.75">
      <c r="C399" s="44" t="s">
        <v>73</v>
      </c>
      <c r="D399" s="122">
        <f t="shared" si="742"/>
        <v>-18.534790000000001</v>
      </c>
      <c r="E399" s="122">
        <f t="shared" si="744"/>
        <v>0</v>
      </c>
      <c r="F399" s="122">
        <f t="shared" si="746"/>
        <v>0</v>
      </c>
      <c r="G399" s="122">
        <f t="shared" si="746"/>
        <v>0</v>
      </c>
      <c r="H399" s="122">
        <f t="shared" si="746"/>
        <v>0</v>
      </c>
      <c r="I399" s="122">
        <f t="shared" si="746"/>
        <v>0</v>
      </c>
      <c r="J399" s="122">
        <f t="shared" si="746"/>
        <v>0</v>
      </c>
      <c r="K399" s="122">
        <f t="shared" si="746"/>
        <v>0</v>
      </c>
      <c r="L399" s="122">
        <f t="shared" si="746"/>
        <v>0</v>
      </c>
      <c r="M399" s="122">
        <f t="shared" si="746"/>
        <v>0</v>
      </c>
      <c r="N399" s="122">
        <f t="shared" si="746"/>
        <v>0</v>
      </c>
      <c r="O399" s="122">
        <f t="shared" si="746"/>
        <v>0</v>
      </c>
      <c r="P399" s="122">
        <f t="shared" si="746"/>
        <v>0</v>
      </c>
      <c r="Q399" s="122">
        <f t="shared" si="746"/>
        <v>0</v>
      </c>
      <c r="R399" s="122">
        <f t="shared" si="746"/>
        <v>0</v>
      </c>
      <c r="S399" s="122">
        <f t="shared" si="746"/>
        <v>0</v>
      </c>
      <c r="T399" s="122">
        <f t="shared" si="746"/>
        <v>-18.534790000000001</v>
      </c>
      <c r="U399" s="122">
        <f t="shared" si="746"/>
        <v>0</v>
      </c>
      <c r="V399" s="122">
        <f t="shared" si="746"/>
        <v>0</v>
      </c>
      <c r="W399" s="122">
        <f t="shared" si="746"/>
        <v>0</v>
      </c>
      <c r="X399" s="122">
        <f t="shared" si="746"/>
        <v>0</v>
      </c>
      <c r="Y399" s="122">
        <f t="shared" si="746"/>
        <v>0</v>
      </c>
      <c r="Z399" s="122">
        <f t="shared" si="746"/>
        <v>0</v>
      </c>
      <c r="AA399" s="122">
        <f t="shared" si="746"/>
        <v>0</v>
      </c>
      <c r="AB399" s="122">
        <f t="shared" si="746"/>
        <v>0</v>
      </c>
      <c r="AC399" s="122">
        <f t="shared" si="746"/>
        <v>0</v>
      </c>
      <c r="AD399" s="122">
        <f t="shared" si="746"/>
        <v>0</v>
      </c>
      <c r="AE399" s="122">
        <f t="shared" si="746"/>
        <v>0</v>
      </c>
      <c r="AF399" s="122">
        <f t="shared" si="746"/>
        <v>0</v>
      </c>
      <c r="AG399" s="122">
        <f t="shared" si="746"/>
        <v>0</v>
      </c>
      <c r="AH399" s="122">
        <f t="shared" si="746"/>
        <v>0</v>
      </c>
      <c r="AI399" s="122">
        <f t="shared" si="746"/>
        <v>0</v>
      </c>
      <c r="AJ399" s="122">
        <f t="shared" si="746"/>
        <v>0</v>
      </c>
      <c r="AK399" s="122">
        <f t="shared" si="746"/>
        <v>0</v>
      </c>
      <c r="AL399" s="122">
        <f t="shared" si="746"/>
        <v>0</v>
      </c>
      <c r="AM399" s="122">
        <f t="shared" si="746"/>
        <v>0</v>
      </c>
      <c r="AN399" s="122">
        <f t="shared" si="746"/>
        <v>0</v>
      </c>
      <c r="AO399" s="122">
        <f t="shared" si="746"/>
        <v>0</v>
      </c>
      <c r="AP399" s="122">
        <f t="shared" si="746"/>
        <v>0</v>
      </c>
      <c r="AQ399" s="122">
        <f t="shared" si="746"/>
        <v>0</v>
      </c>
      <c r="AR399" s="122">
        <f t="shared" si="746"/>
        <v>0</v>
      </c>
      <c r="AS399" s="122">
        <f t="shared" si="746"/>
        <v>0</v>
      </c>
      <c r="AT399" s="122">
        <f t="shared" si="746"/>
        <v>0</v>
      </c>
    </row>
    <row r="400" spans="3:46" x14ac:dyDescent="0.75">
      <c r="C400" s="44" t="s">
        <v>74</v>
      </c>
      <c r="D400" s="122">
        <f t="shared" si="742"/>
        <v>5.3547046634130266</v>
      </c>
      <c r="E400" s="122">
        <f t="shared" si="744"/>
        <v>0</v>
      </c>
      <c r="F400" s="122">
        <f t="shared" si="746"/>
        <v>0</v>
      </c>
      <c r="G400" s="122">
        <f t="shared" si="746"/>
        <v>0</v>
      </c>
      <c r="H400" s="122">
        <f t="shared" si="746"/>
        <v>0</v>
      </c>
      <c r="I400" s="122">
        <f t="shared" si="746"/>
        <v>0</v>
      </c>
      <c r="J400" s="122">
        <f t="shared" si="746"/>
        <v>0</v>
      </c>
      <c r="K400" s="122">
        <f t="shared" si="746"/>
        <v>0</v>
      </c>
      <c r="L400" s="122">
        <f t="shared" si="746"/>
        <v>0</v>
      </c>
      <c r="M400" s="122">
        <f t="shared" si="746"/>
        <v>0</v>
      </c>
      <c r="N400" s="122">
        <f t="shared" si="746"/>
        <v>0</v>
      </c>
      <c r="O400" s="122">
        <f t="shared" si="746"/>
        <v>0</v>
      </c>
      <c r="P400" s="122">
        <f t="shared" si="746"/>
        <v>0</v>
      </c>
      <c r="Q400" s="122">
        <f t="shared" si="746"/>
        <v>0</v>
      </c>
      <c r="R400" s="122">
        <f t="shared" si="746"/>
        <v>0</v>
      </c>
      <c r="S400" s="122">
        <f t="shared" si="746"/>
        <v>0</v>
      </c>
      <c r="T400" s="122">
        <f t="shared" si="746"/>
        <v>0</v>
      </c>
      <c r="U400" s="122">
        <f t="shared" si="746"/>
        <v>5.3547046634130266</v>
      </c>
      <c r="V400" s="122">
        <f t="shared" si="746"/>
        <v>0</v>
      </c>
      <c r="W400" s="122">
        <f t="shared" si="746"/>
        <v>0</v>
      </c>
      <c r="X400" s="122">
        <f t="shared" si="746"/>
        <v>0</v>
      </c>
      <c r="Y400" s="122">
        <f t="shared" si="746"/>
        <v>0</v>
      </c>
      <c r="Z400" s="122">
        <f t="shared" si="746"/>
        <v>0</v>
      </c>
      <c r="AA400" s="122">
        <f t="shared" si="746"/>
        <v>0</v>
      </c>
      <c r="AB400" s="122">
        <f t="shared" si="746"/>
        <v>0</v>
      </c>
      <c r="AC400" s="122">
        <f t="shared" si="746"/>
        <v>0</v>
      </c>
      <c r="AD400" s="122">
        <f t="shared" si="746"/>
        <v>0</v>
      </c>
      <c r="AE400" s="122">
        <f t="shared" si="746"/>
        <v>0</v>
      </c>
      <c r="AF400" s="122">
        <f t="shared" si="746"/>
        <v>0</v>
      </c>
      <c r="AG400" s="122">
        <f t="shared" si="746"/>
        <v>0</v>
      </c>
      <c r="AH400" s="122">
        <f t="shared" si="746"/>
        <v>0</v>
      </c>
      <c r="AI400" s="122">
        <f t="shared" si="746"/>
        <v>0</v>
      </c>
      <c r="AJ400" s="122">
        <f t="shared" si="746"/>
        <v>0</v>
      </c>
      <c r="AK400" s="122">
        <f t="shared" si="746"/>
        <v>0</v>
      </c>
      <c r="AL400" s="122">
        <f t="shared" si="746"/>
        <v>0</v>
      </c>
      <c r="AM400" s="122">
        <f t="shared" si="746"/>
        <v>0</v>
      </c>
      <c r="AN400" s="122">
        <f t="shared" si="746"/>
        <v>0</v>
      </c>
      <c r="AO400" s="122">
        <f t="shared" si="746"/>
        <v>0</v>
      </c>
      <c r="AP400" s="122">
        <f t="shared" si="746"/>
        <v>0</v>
      </c>
      <c r="AQ400" s="122">
        <f t="shared" si="746"/>
        <v>0</v>
      </c>
      <c r="AR400" s="122">
        <f t="shared" si="746"/>
        <v>0</v>
      </c>
      <c r="AS400" s="122">
        <f t="shared" si="746"/>
        <v>0</v>
      </c>
      <c r="AT400" s="122">
        <f t="shared" si="746"/>
        <v>0</v>
      </c>
    </row>
    <row r="401" spans="3:46" x14ac:dyDescent="0.75">
      <c r="C401" s="44" t="s">
        <v>161</v>
      </c>
      <c r="D401" s="122">
        <f t="shared" si="742"/>
        <v>21.999792448495803</v>
      </c>
      <c r="E401" s="122">
        <f t="shared" si="744"/>
        <v>0</v>
      </c>
      <c r="F401" s="122">
        <f t="shared" si="746"/>
        <v>0</v>
      </c>
      <c r="G401" s="122">
        <f t="shared" si="746"/>
        <v>0</v>
      </c>
      <c r="H401" s="122">
        <f t="shared" si="746"/>
        <v>0</v>
      </c>
      <c r="I401" s="122">
        <f t="shared" si="746"/>
        <v>0</v>
      </c>
      <c r="J401" s="122">
        <f t="shared" si="746"/>
        <v>0</v>
      </c>
      <c r="K401" s="122">
        <f t="shared" si="746"/>
        <v>0</v>
      </c>
      <c r="L401" s="122">
        <f t="shared" si="746"/>
        <v>0</v>
      </c>
      <c r="M401" s="122">
        <f t="shared" si="746"/>
        <v>0</v>
      </c>
      <c r="N401" s="122">
        <f t="shared" si="746"/>
        <v>0</v>
      </c>
      <c r="O401" s="122">
        <f t="shared" si="746"/>
        <v>0</v>
      </c>
      <c r="P401" s="122">
        <f t="shared" si="746"/>
        <v>0</v>
      </c>
      <c r="Q401" s="122">
        <f t="shared" si="746"/>
        <v>0</v>
      </c>
      <c r="R401" s="122">
        <f t="shared" si="746"/>
        <v>0</v>
      </c>
      <c r="S401" s="122">
        <f t="shared" si="746"/>
        <v>0</v>
      </c>
      <c r="T401" s="122">
        <f t="shared" si="746"/>
        <v>0</v>
      </c>
      <c r="U401" s="122">
        <f t="shared" si="746"/>
        <v>0</v>
      </c>
      <c r="V401" s="122">
        <f t="shared" si="746"/>
        <v>21.999792448495803</v>
      </c>
      <c r="W401" s="122">
        <f t="shared" si="746"/>
        <v>0</v>
      </c>
      <c r="X401" s="122">
        <f t="shared" si="746"/>
        <v>0</v>
      </c>
      <c r="Y401" s="122">
        <f t="shared" si="746"/>
        <v>0</v>
      </c>
      <c r="Z401" s="122">
        <f t="shared" si="746"/>
        <v>0</v>
      </c>
      <c r="AA401" s="122">
        <f t="shared" si="746"/>
        <v>0</v>
      </c>
      <c r="AB401" s="122">
        <f t="shared" si="746"/>
        <v>0</v>
      </c>
      <c r="AC401" s="122">
        <f t="shared" si="746"/>
        <v>0</v>
      </c>
      <c r="AD401" s="122">
        <f t="shared" si="746"/>
        <v>0</v>
      </c>
      <c r="AE401" s="122">
        <f t="shared" si="746"/>
        <v>0</v>
      </c>
      <c r="AF401" s="122">
        <f t="shared" si="746"/>
        <v>0</v>
      </c>
      <c r="AG401" s="122">
        <f t="shared" si="746"/>
        <v>0</v>
      </c>
      <c r="AH401" s="122">
        <f t="shared" si="746"/>
        <v>0</v>
      </c>
      <c r="AI401" s="122">
        <f t="shared" si="746"/>
        <v>0</v>
      </c>
      <c r="AJ401" s="122">
        <f t="shared" si="746"/>
        <v>0</v>
      </c>
      <c r="AK401" s="122">
        <f t="shared" si="746"/>
        <v>0</v>
      </c>
      <c r="AL401" s="122">
        <f t="shared" si="746"/>
        <v>0</v>
      </c>
      <c r="AM401" s="122">
        <f t="shared" si="746"/>
        <v>0</v>
      </c>
      <c r="AN401" s="122">
        <f t="shared" si="746"/>
        <v>0</v>
      </c>
      <c r="AO401" s="122">
        <f t="shared" si="746"/>
        <v>0</v>
      </c>
      <c r="AP401" s="122">
        <f t="shared" si="746"/>
        <v>0</v>
      </c>
      <c r="AQ401" s="122">
        <f t="shared" si="746"/>
        <v>0</v>
      </c>
      <c r="AR401" s="122">
        <f t="shared" si="746"/>
        <v>0</v>
      </c>
      <c r="AS401" s="122">
        <f t="shared" si="746"/>
        <v>0</v>
      </c>
      <c r="AT401" s="122">
        <f t="shared" si="746"/>
        <v>0</v>
      </c>
    </row>
    <row r="402" spans="3:46" x14ac:dyDescent="0.75">
      <c r="C402" s="44" t="s">
        <v>75</v>
      </c>
      <c r="D402" s="122">
        <f t="shared" si="742"/>
        <v>26.398472530370494</v>
      </c>
      <c r="E402" s="122">
        <f t="shared" si="744"/>
        <v>0</v>
      </c>
      <c r="F402" s="122">
        <f t="shared" si="746"/>
        <v>0</v>
      </c>
      <c r="G402" s="122">
        <f t="shared" si="746"/>
        <v>0</v>
      </c>
      <c r="H402" s="122">
        <f t="shared" si="746"/>
        <v>0</v>
      </c>
      <c r="I402" s="122">
        <f t="shared" si="746"/>
        <v>0</v>
      </c>
      <c r="J402" s="122">
        <f t="shared" si="746"/>
        <v>0</v>
      </c>
      <c r="K402" s="122">
        <f t="shared" si="746"/>
        <v>0</v>
      </c>
      <c r="L402" s="122">
        <f t="shared" si="746"/>
        <v>0</v>
      </c>
      <c r="M402" s="122">
        <f t="shared" si="746"/>
        <v>0</v>
      </c>
      <c r="N402" s="122">
        <f t="shared" si="746"/>
        <v>0</v>
      </c>
      <c r="O402" s="122">
        <f t="shared" si="746"/>
        <v>0</v>
      </c>
      <c r="P402" s="122">
        <f t="shared" si="746"/>
        <v>0</v>
      </c>
      <c r="Q402" s="122">
        <f t="shared" si="746"/>
        <v>0</v>
      </c>
      <c r="R402" s="122">
        <f t="shared" si="746"/>
        <v>0</v>
      </c>
      <c r="S402" s="122">
        <f t="shared" si="746"/>
        <v>0</v>
      </c>
      <c r="T402" s="122">
        <f t="shared" si="746"/>
        <v>0</v>
      </c>
      <c r="U402" s="122">
        <f t="shared" si="746"/>
        <v>0</v>
      </c>
      <c r="V402" s="122">
        <f t="shared" si="746"/>
        <v>0</v>
      </c>
      <c r="W402" s="122">
        <f t="shared" si="746"/>
        <v>26.398472530370494</v>
      </c>
      <c r="X402" s="122">
        <f t="shared" si="746"/>
        <v>0</v>
      </c>
      <c r="Y402" s="122">
        <f t="shared" si="746"/>
        <v>0</v>
      </c>
      <c r="Z402" s="122">
        <f t="shared" si="746"/>
        <v>0</v>
      </c>
      <c r="AA402" s="122">
        <f t="shared" si="746"/>
        <v>0</v>
      </c>
      <c r="AB402" s="122">
        <f t="shared" si="746"/>
        <v>0</v>
      </c>
      <c r="AC402" s="122">
        <f t="shared" si="746"/>
        <v>0</v>
      </c>
      <c r="AD402" s="122">
        <f t="shared" si="746"/>
        <v>0</v>
      </c>
      <c r="AE402" s="122">
        <f t="shared" si="746"/>
        <v>0</v>
      </c>
      <c r="AF402" s="122">
        <f t="shared" si="746"/>
        <v>0</v>
      </c>
      <c r="AG402" s="122">
        <f t="shared" si="746"/>
        <v>0</v>
      </c>
      <c r="AH402" s="122">
        <f t="shared" si="746"/>
        <v>0</v>
      </c>
      <c r="AI402" s="122">
        <f t="shared" si="746"/>
        <v>0</v>
      </c>
      <c r="AJ402" s="122">
        <f t="shared" si="746"/>
        <v>0</v>
      </c>
      <c r="AK402" s="122">
        <f t="shared" si="746"/>
        <v>0</v>
      </c>
      <c r="AL402" s="122">
        <f t="shared" si="746"/>
        <v>0</v>
      </c>
      <c r="AM402" s="122">
        <f t="shared" si="746"/>
        <v>0</v>
      </c>
      <c r="AN402" s="122">
        <f t="shared" si="746"/>
        <v>0</v>
      </c>
      <c r="AO402" s="122">
        <f t="shared" si="746"/>
        <v>0</v>
      </c>
      <c r="AP402" s="122">
        <f t="shared" si="746"/>
        <v>0</v>
      </c>
      <c r="AQ402" s="122">
        <f t="shared" si="746"/>
        <v>0</v>
      </c>
      <c r="AR402" s="122">
        <f t="shared" si="746"/>
        <v>0</v>
      </c>
      <c r="AS402" s="122">
        <f t="shared" si="746"/>
        <v>0</v>
      </c>
      <c r="AT402" s="122">
        <f t="shared" si="746"/>
        <v>0</v>
      </c>
    </row>
    <row r="403" spans="3:46" x14ac:dyDescent="0.75">
      <c r="C403" s="44" t="s">
        <v>76</v>
      </c>
      <c r="D403" s="122">
        <f t="shared" si="742"/>
        <v>73.572824864340177</v>
      </c>
      <c r="E403" s="122">
        <f t="shared" si="744"/>
        <v>0</v>
      </c>
      <c r="F403" s="122">
        <f t="shared" si="746"/>
        <v>0</v>
      </c>
      <c r="G403" s="122">
        <f t="shared" ref="F403:AT409" si="747">G313+G358</f>
        <v>0</v>
      </c>
      <c r="H403" s="122">
        <f t="shared" si="747"/>
        <v>0</v>
      </c>
      <c r="I403" s="122">
        <f t="shared" si="747"/>
        <v>0</v>
      </c>
      <c r="J403" s="122">
        <f t="shared" si="747"/>
        <v>0</v>
      </c>
      <c r="K403" s="122">
        <f t="shared" si="747"/>
        <v>0</v>
      </c>
      <c r="L403" s="122">
        <f t="shared" si="747"/>
        <v>0</v>
      </c>
      <c r="M403" s="122">
        <f t="shared" si="747"/>
        <v>0</v>
      </c>
      <c r="N403" s="122">
        <f t="shared" si="747"/>
        <v>0</v>
      </c>
      <c r="O403" s="122">
        <f t="shared" si="747"/>
        <v>0</v>
      </c>
      <c r="P403" s="122">
        <f t="shared" si="747"/>
        <v>0</v>
      </c>
      <c r="Q403" s="122">
        <f t="shared" si="747"/>
        <v>0</v>
      </c>
      <c r="R403" s="122">
        <f t="shared" si="747"/>
        <v>0</v>
      </c>
      <c r="S403" s="122">
        <f t="shared" si="747"/>
        <v>0</v>
      </c>
      <c r="T403" s="122">
        <f t="shared" si="747"/>
        <v>0</v>
      </c>
      <c r="U403" s="122">
        <f t="shared" si="747"/>
        <v>0</v>
      </c>
      <c r="V403" s="122">
        <f t="shared" si="747"/>
        <v>0</v>
      </c>
      <c r="W403" s="122">
        <f t="shared" si="747"/>
        <v>0</v>
      </c>
      <c r="X403" s="122">
        <f t="shared" si="747"/>
        <v>73.572824864340177</v>
      </c>
      <c r="Y403" s="122">
        <f t="shared" si="747"/>
        <v>0</v>
      </c>
      <c r="Z403" s="122">
        <f t="shared" si="747"/>
        <v>0</v>
      </c>
      <c r="AA403" s="122">
        <f t="shared" si="747"/>
        <v>0</v>
      </c>
      <c r="AB403" s="122">
        <f t="shared" si="747"/>
        <v>0</v>
      </c>
      <c r="AC403" s="122">
        <f t="shared" si="747"/>
        <v>0</v>
      </c>
      <c r="AD403" s="122">
        <f t="shared" si="747"/>
        <v>0</v>
      </c>
      <c r="AE403" s="122">
        <f t="shared" si="747"/>
        <v>0</v>
      </c>
      <c r="AF403" s="122">
        <f t="shared" si="747"/>
        <v>0</v>
      </c>
      <c r="AG403" s="122">
        <f t="shared" si="747"/>
        <v>0</v>
      </c>
      <c r="AH403" s="122">
        <f t="shared" si="747"/>
        <v>0</v>
      </c>
      <c r="AI403" s="122">
        <f t="shared" si="747"/>
        <v>0</v>
      </c>
      <c r="AJ403" s="122">
        <f t="shared" si="747"/>
        <v>0</v>
      </c>
      <c r="AK403" s="122">
        <f t="shared" si="747"/>
        <v>0</v>
      </c>
      <c r="AL403" s="122">
        <f t="shared" si="747"/>
        <v>0</v>
      </c>
      <c r="AM403" s="122">
        <f t="shared" si="747"/>
        <v>0</v>
      </c>
      <c r="AN403" s="122">
        <f t="shared" si="747"/>
        <v>0</v>
      </c>
      <c r="AO403" s="122">
        <f t="shared" si="747"/>
        <v>0</v>
      </c>
      <c r="AP403" s="122">
        <f t="shared" si="747"/>
        <v>0</v>
      </c>
      <c r="AQ403" s="122">
        <f t="shared" si="747"/>
        <v>0</v>
      </c>
      <c r="AR403" s="122">
        <f t="shared" si="747"/>
        <v>0</v>
      </c>
      <c r="AS403" s="122">
        <f t="shared" si="747"/>
        <v>0</v>
      </c>
      <c r="AT403" s="122">
        <f t="shared" si="747"/>
        <v>0</v>
      </c>
    </row>
    <row r="404" spans="3:46" x14ac:dyDescent="0.75">
      <c r="C404" s="44" t="s">
        <v>103</v>
      </c>
      <c r="D404" s="122">
        <f t="shared" si="742"/>
        <v>6.4370095075837508</v>
      </c>
      <c r="E404" s="122">
        <f t="shared" si="744"/>
        <v>0</v>
      </c>
      <c r="F404" s="122">
        <f t="shared" si="747"/>
        <v>0</v>
      </c>
      <c r="G404" s="122">
        <f t="shared" si="747"/>
        <v>0</v>
      </c>
      <c r="H404" s="122">
        <f t="shared" si="747"/>
        <v>0</v>
      </c>
      <c r="I404" s="122">
        <f t="shared" si="747"/>
        <v>0</v>
      </c>
      <c r="J404" s="122">
        <f t="shared" si="747"/>
        <v>0</v>
      </c>
      <c r="K404" s="122">
        <f t="shared" si="747"/>
        <v>0</v>
      </c>
      <c r="L404" s="122">
        <f t="shared" si="747"/>
        <v>0</v>
      </c>
      <c r="M404" s="122">
        <f t="shared" si="747"/>
        <v>0</v>
      </c>
      <c r="N404" s="122">
        <f t="shared" si="747"/>
        <v>0</v>
      </c>
      <c r="O404" s="122">
        <f t="shared" si="747"/>
        <v>0</v>
      </c>
      <c r="P404" s="122">
        <f t="shared" si="747"/>
        <v>0</v>
      </c>
      <c r="Q404" s="122">
        <f t="shared" si="747"/>
        <v>0</v>
      </c>
      <c r="R404" s="122">
        <f t="shared" si="747"/>
        <v>0</v>
      </c>
      <c r="S404" s="122">
        <f t="shared" si="747"/>
        <v>0</v>
      </c>
      <c r="T404" s="122">
        <f t="shared" si="747"/>
        <v>0</v>
      </c>
      <c r="U404" s="122">
        <f t="shared" si="747"/>
        <v>0</v>
      </c>
      <c r="V404" s="122">
        <f t="shared" si="747"/>
        <v>0</v>
      </c>
      <c r="W404" s="122">
        <f t="shared" si="747"/>
        <v>0</v>
      </c>
      <c r="X404" s="122">
        <f t="shared" si="747"/>
        <v>0</v>
      </c>
      <c r="Y404" s="122">
        <f t="shared" si="747"/>
        <v>6.4370095075837508</v>
      </c>
      <c r="Z404" s="122">
        <f t="shared" si="747"/>
        <v>0</v>
      </c>
      <c r="AA404" s="122">
        <f t="shared" si="747"/>
        <v>0</v>
      </c>
      <c r="AB404" s="122">
        <f t="shared" si="747"/>
        <v>0</v>
      </c>
      <c r="AC404" s="122">
        <f t="shared" si="747"/>
        <v>0</v>
      </c>
      <c r="AD404" s="122">
        <f t="shared" si="747"/>
        <v>0</v>
      </c>
      <c r="AE404" s="122">
        <f t="shared" si="747"/>
        <v>0</v>
      </c>
      <c r="AF404" s="122">
        <f t="shared" si="747"/>
        <v>0</v>
      </c>
      <c r="AG404" s="122">
        <f t="shared" si="747"/>
        <v>0</v>
      </c>
      <c r="AH404" s="122">
        <f t="shared" si="747"/>
        <v>0</v>
      </c>
      <c r="AI404" s="122">
        <f t="shared" si="747"/>
        <v>0</v>
      </c>
      <c r="AJ404" s="122">
        <f t="shared" si="747"/>
        <v>0</v>
      </c>
      <c r="AK404" s="122">
        <f t="shared" si="747"/>
        <v>0</v>
      </c>
      <c r="AL404" s="122">
        <f t="shared" si="747"/>
        <v>0</v>
      </c>
      <c r="AM404" s="122">
        <f t="shared" si="747"/>
        <v>0</v>
      </c>
      <c r="AN404" s="122">
        <f t="shared" si="747"/>
        <v>0</v>
      </c>
      <c r="AO404" s="122">
        <f t="shared" si="747"/>
        <v>0</v>
      </c>
      <c r="AP404" s="122">
        <f t="shared" si="747"/>
        <v>0</v>
      </c>
      <c r="AQ404" s="122">
        <f t="shared" si="747"/>
        <v>0</v>
      </c>
      <c r="AR404" s="122">
        <f t="shared" si="747"/>
        <v>0</v>
      </c>
      <c r="AS404" s="122">
        <f t="shared" si="747"/>
        <v>0</v>
      </c>
      <c r="AT404" s="122">
        <f t="shared" si="747"/>
        <v>0</v>
      </c>
    </row>
    <row r="405" spans="3:46" x14ac:dyDescent="0.75">
      <c r="C405" s="44" t="s">
        <v>77</v>
      </c>
      <c r="D405" s="122">
        <f t="shared" si="742"/>
        <v>2.8099830430307642</v>
      </c>
      <c r="E405" s="122">
        <f t="shared" si="744"/>
        <v>0</v>
      </c>
      <c r="F405" s="122">
        <f t="shared" si="747"/>
        <v>0</v>
      </c>
      <c r="G405" s="122">
        <f t="shared" si="747"/>
        <v>0</v>
      </c>
      <c r="H405" s="122">
        <f t="shared" si="747"/>
        <v>0</v>
      </c>
      <c r="I405" s="122">
        <f t="shared" si="747"/>
        <v>0</v>
      </c>
      <c r="J405" s="122">
        <f t="shared" si="747"/>
        <v>0</v>
      </c>
      <c r="K405" s="122">
        <f t="shared" si="747"/>
        <v>0</v>
      </c>
      <c r="L405" s="122">
        <f t="shared" si="747"/>
        <v>0</v>
      </c>
      <c r="M405" s="122">
        <f t="shared" si="747"/>
        <v>0</v>
      </c>
      <c r="N405" s="122">
        <f t="shared" si="747"/>
        <v>0</v>
      </c>
      <c r="O405" s="122">
        <f t="shared" si="747"/>
        <v>0</v>
      </c>
      <c r="P405" s="122">
        <f t="shared" si="747"/>
        <v>0</v>
      </c>
      <c r="Q405" s="122">
        <f t="shared" si="747"/>
        <v>0</v>
      </c>
      <c r="R405" s="122">
        <f t="shared" si="747"/>
        <v>0</v>
      </c>
      <c r="S405" s="122">
        <f t="shared" si="747"/>
        <v>0</v>
      </c>
      <c r="T405" s="122">
        <f t="shared" si="747"/>
        <v>0</v>
      </c>
      <c r="U405" s="122">
        <f t="shared" si="747"/>
        <v>0</v>
      </c>
      <c r="V405" s="122">
        <f t="shared" si="747"/>
        <v>0</v>
      </c>
      <c r="W405" s="122">
        <f t="shared" si="747"/>
        <v>0</v>
      </c>
      <c r="X405" s="122">
        <f t="shared" si="747"/>
        <v>0</v>
      </c>
      <c r="Y405" s="122">
        <f t="shared" si="747"/>
        <v>0</v>
      </c>
      <c r="Z405" s="122">
        <f t="shared" si="747"/>
        <v>2.8099830430307642</v>
      </c>
      <c r="AA405" s="122">
        <f t="shared" si="747"/>
        <v>0</v>
      </c>
      <c r="AB405" s="122">
        <f t="shared" si="747"/>
        <v>0</v>
      </c>
      <c r="AC405" s="122">
        <f t="shared" si="747"/>
        <v>0</v>
      </c>
      <c r="AD405" s="122">
        <f t="shared" si="747"/>
        <v>0</v>
      </c>
      <c r="AE405" s="122">
        <f t="shared" si="747"/>
        <v>0</v>
      </c>
      <c r="AF405" s="122">
        <f t="shared" si="747"/>
        <v>0</v>
      </c>
      <c r="AG405" s="122">
        <f t="shared" si="747"/>
        <v>0</v>
      </c>
      <c r="AH405" s="122">
        <f t="shared" si="747"/>
        <v>0</v>
      </c>
      <c r="AI405" s="122">
        <f t="shared" si="747"/>
        <v>0</v>
      </c>
      <c r="AJ405" s="122">
        <f t="shared" si="747"/>
        <v>0</v>
      </c>
      <c r="AK405" s="122">
        <f t="shared" si="747"/>
        <v>0</v>
      </c>
      <c r="AL405" s="122">
        <f t="shared" si="747"/>
        <v>0</v>
      </c>
      <c r="AM405" s="122">
        <f t="shared" si="747"/>
        <v>0</v>
      </c>
      <c r="AN405" s="122">
        <f t="shared" si="747"/>
        <v>0</v>
      </c>
      <c r="AO405" s="122">
        <f t="shared" si="747"/>
        <v>0</v>
      </c>
      <c r="AP405" s="122">
        <f t="shared" si="747"/>
        <v>0</v>
      </c>
      <c r="AQ405" s="122">
        <f t="shared" si="747"/>
        <v>0</v>
      </c>
      <c r="AR405" s="122">
        <f t="shared" si="747"/>
        <v>0</v>
      </c>
      <c r="AS405" s="122">
        <f t="shared" si="747"/>
        <v>0</v>
      </c>
      <c r="AT405" s="122">
        <f t="shared" si="747"/>
        <v>0</v>
      </c>
    </row>
    <row r="406" spans="3:46" x14ac:dyDescent="0.75">
      <c r="C406" s="44" t="s">
        <v>78</v>
      </c>
      <c r="D406" s="122">
        <f t="shared" si="742"/>
        <v>-6.7430719999999988</v>
      </c>
      <c r="E406" s="122">
        <f t="shared" si="744"/>
        <v>0</v>
      </c>
      <c r="F406" s="122">
        <f t="shared" si="747"/>
        <v>0</v>
      </c>
      <c r="G406" s="122">
        <f t="shared" si="747"/>
        <v>0</v>
      </c>
      <c r="H406" s="122">
        <f t="shared" si="747"/>
        <v>0</v>
      </c>
      <c r="I406" s="122">
        <f t="shared" si="747"/>
        <v>0</v>
      </c>
      <c r="J406" s="122">
        <f t="shared" si="747"/>
        <v>0</v>
      </c>
      <c r="K406" s="122">
        <f t="shared" si="747"/>
        <v>0</v>
      </c>
      <c r="L406" s="122">
        <f t="shared" si="747"/>
        <v>0</v>
      </c>
      <c r="M406" s="122">
        <f t="shared" si="747"/>
        <v>0</v>
      </c>
      <c r="N406" s="122">
        <f t="shared" si="747"/>
        <v>0</v>
      </c>
      <c r="O406" s="122">
        <f t="shared" si="747"/>
        <v>0</v>
      </c>
      <c r="P406" s="122">
        <f t="shared" si="747"/>
        <v>0</v>
      </c>
      <c r="Q406" s="122">
        <f t="shared" si="747"/>
        <v>0</v>
      </c>
      <c r="R406" s="122">
        <f t="shared" si="747"/>
        <v>0</v>
      </c>
      <c r="S406" s="122">
        <f t="shared" si="747"/>
        <v>0</v>
      </c>
      <c r="T406" s="122">
        <f t="shared" si="747"/>
        <v>0</v>
      </c>
      <c r="U406" s="122">
        <f t="shared" si="747"/>
        <v>0</v>
      </c>
      <c r="V406" s="122">
        <f t="shared" si="747"/>
        <v>0</v>
      </c>
      <c r="W406" s="122">
        <f t="shared" si="747"/>
        <v>0</v>
      </c>
      <c r="X406" s="122">
        <f t="shared" si="747"/>
        <v>0</v>
      </c>
      <c r="Y406" s="122">
        <f t="shared" si="747"/>
        <v>0</v>
      </c>
      <c r="Z406" s="122">
        <f t="shared" si="747"/>
        <v>0</v>
      </c>
      <c r="AA406" s="122">
        <f t="shared" si="747"/>
        <v>-6.7430719999999988</v>
      </c>
      <c r="AB406" s="122">
        <f t="shared" si="747"/>
        <v>0</v>
      </c>
      <c r="AC406" s="122">
        <f t="shared" si="747"/>
        <v>0</v>
      </c>
      <c r="AD406" s="122">
        <f t="shared" si="747"/>
        <v>0</v>
      </c>
      <c r="AE406" s="122">
        <f t="shared" si="747"/>
        <v>0</v>
      </c>
      <c r="AF406" s="122">
        <f t="shared" si="747"/>
        <v>0</v>
      </c>
      <c r="AG406" s="122">
        <f t="shared" si="747"/>
        <v>0</v>
      </c>
      <c r="AH406" s="122">
        <f t="shared" si="747"/>
        <v>0</v>
      </c>
      <c r="AI406" s="122">
        <f t="shared" si="747"/>
        <v>0</v>
      </c>
      <c r="AJ406" s="122">
        <f t="shared" si="747"/>
        <v>0</v>
      </c>
      <c r="AK406" s="122">
        <f t="shared" si="747"/>
        <v>0</v>
      </c>
      <c r="AL406" s="122">
        <f t="shared" si="747"/>
        <v>0</v>
      </c>
      <c r="AM406" s="122">
        <f t="shared" si="747"/>
        <v>0</v>
      </c>
      <c r="AN406" s="122">
        <f t="shared" si="747"/>
        <v>0</v>
      </c>
      <c r="AO406" s="122">
        <f t="shared" si="747"/>
        <v>0</v>
      </c>
      <c r="AP406" s="122">
        <f t="shared" si="747"/>
        <v>0</v>
      </c>
      <c r="AQ406" s="122">
        <f t="shared" si="747"/>
        <v>0</v>
      </c>
      <c r="AR406" s="122">
        <f t="shared" si="747"/>
        <v>0</v>
      </c>
      <c r="AS406" s="122">
        <f t="shared" si="747"/>
        <v>0</v>
      </c>
      <c r="AT406" s="122">
        <f t="shared" si="747"/>
        <v>0</v>
      </c>
    </row>
    <row r="407" spans="3:46" x14ac:dyDescent="0.75">
      <c r="C407" s="44" t="s">
        <v>162</v>
      </c>
      <c r="D407" s="122">
        <f t="shared" si="742"/>
        <v>13.56842924476627</v>
      </c>
      <c r="E407" s="122">
        <f t="shared" si="744"/>
        <v>0</v>
      </c>
      <c r="F407" s="122">
        <f t="shared" si="747"/>
        <v>0</v>
      </c>
      <c r="G407" s="122">
        <f t="shared" si="747"/>
        <v>0</v>
      </c>
      <c r="H407" s="122">
        <f t="shared" si="747"/>
        <v>0</v>
      </c>
      <c r="I407" s="122">
        <f t="shared" si="747"/>
        <v>0</v>
      </c>
      <c r="J407" s="122">
        <f t="shared" si="747"/>
        <v>0</v>
      </c>
      <c r="K407" s="122">
        <f t="shared" si="747"/>
        <v>0</v>
      </c>
      <c r="L407" s="122">
        <f t="shared" si="747"/>
        <v>0</v>
      </c>
      <c r="M407" s="122">
        <f t="shared" si="747"/>
        <v>0</v>
      </c>
      <c r="N407" s="122">
        <f t="shared" si="747"/>
        <v>0</v>
      </c>
      <c r="O407" s="122">
        <f t="shared" si="747"/>
        <v>0</v>
      </c>
      <c r="P407" s="122">
        <f t="shared" si="747"/>
        <v>0</v>
      </c>
      <c r="Q407" s="122">
        <f t="shared" si="747"/>
        <v>0</v>
      </c>
      <c r="R407" s="122">
        <f t="shared" si="747"/>
        <v>0</v>
      </c>
      <c r="S407" s="122">
        <f t="shared" si="747"/>
        <v>0</v>
      </c>
      <c r="T407" s="122">
        <f t="shared" si="747"/>
        <v>0</v>
      </c>
      <c r="U407" s="122">
        <f t="shared" si="747"/>
        <v>0</v>
      </c>
      <c r="V407" s="122">
        <f t="shared" si="747"/>
        <v>0</v>
      </c>
      <c r="W407" s="122">
        <f t="shared" si="747"/>
        <v>0</v>
      </c>
      <c r="X407" s="122">
        <f t="shared" si="747"/>
        <v>0</v>
      </c>
      <c r="Y407" s="122">
        <f t="shared" si="747"/>
        <v>0</v>
      </c>
      <c r="Z407" s="122">
        <f t="shared" si="747"/>
        <v>0</v>
      </c>
      <c r="AA407" s="122">
        <f t="shared" si="747"/>
        <v>0</v>
      </c>
      <c r="AB407" s="122">
        <f t="shared" si="747"/>
        <v>13.56842924476627</v>
      </c>
      <c r="AC407" s="122">
        <f t="shared" si="747"/>
        <v>0</v>
      </c>
      <c r="AD407" s="122">
        <f t="shared" si="747"/>
        <v>0</v>
      </c>
      <c r="AE407" s="122">
        <f t="shared" si="747"/>
        <v>0</v>
      </c>
      <c r="AF407" s="122">
        <f t="shared" si="747"/>
        <v>0</v>
      </c>
      <c r="AG407" s="122">
        <f t="shared" si="747"/>
        <v>0</v>
      </c>
      <c r="AH407" s="122">
        <f t="shared" si="747"/>
        <v>0</v>
      </c>
      <c r="AI407" s="122">
        <f t="shared" si="747"/>
        <v>0</v>
      </c>
      <c r="AJ407" s="122">
        <f t="shared" si="747"/>
        <v>0</v>
      </c>
      <c r="AK407" s="122">
        <f t="shared" si="747"/>
        <v>0</v>
      </c>
      <c r="AL407" s="122">
        <f t="shared" si="747"/>
        <v>0</v>
      </c>
      <c r="AM407" s="122">
        <f t="shared" si="747"/>
        <v>0</v>
      </c>
      <c r="AN407" s="122">
        <f t="shared" si="747"/>
        <v>0</v>
      </c>
      <c r="AO407" s="122">
        <f t="shared" si="747"/>
        <v>0</v>
      </c>
      <c r="AP407" s="122">
        <f t="shared" si="747"/>
        <v>0</v>
      </c>
      <c r="AQ407" s="122">
        <f t="shared" si="747"/>
        <v>0</v>
      </c>
      <c r="AR407" s="122">
        <f t="shared" si="747"/>
        <v>0</v>
      </c>
      <c r="AS407" s="122">
        <f t="shared" si="747"/>
        <v>0</v>
      </c>
      <c r="AT407" s="122">
        <f t="shared" si="747"/>
        <v>0</v>
      </c>
    </row>
    <row r="408" spans="3:46" x14ac:dyDescent="0.75">
      <c r="C408" s="44" t="s">
        <v>79</v>
      </c>
      <c r="D408" s="122">
        <f t="shared" si="742"/>
        <v>-8.3607340000000043</v>
      </c>
      <c r="E408" s="122">
        <f t="shared" si="744"/>
        <v>0</v>
      </c>
      <c r="F408" s="122">
        <f t="shared" si="747"/>
        <v>0</v>
      </c>
      <c r="G408" s="122">
        <f t="shared" si="747"/>
        <v>0</v>
      </c>
      <c r="H408" s="122">
        <f t="shared" si="747"/>
        <v>0</v>
      </c>
      <c r="I408" s="122">
        <f t="shared" si="747"/>
        <v>0</v>
      </c>
      <c r="J408" s="122">
        <f t="shared" si="747"/>
        <v>0</v>
      </c>
      <c r="K408" s="122">
        <f t="shared" si="747"/>
        <v>0</v>
      </c>
      <c r="L408" s="122">
        <f t="shared" si="747"/>
        <v>0</v>
      </c>
      <c r="M408" s="122">
        <f t="shared" si="747"/>
        <v>0</v>
      </c>
      <c r="N408" s="122">
        <f t="shared" si="747"/>
        <v>0</v>
      </c>
      <c r="O408" s="122">
        <f t="shared" si="747"/>
        <v>0</v>
      </c>
      <c r="P408" s="122">
        <f t="shared" si="747"/>
        <v>0</v>
      </c>
      <c r="Q408" s="122">
        <f t="shared" si="747"/>
        <v>0</v>
      </c>
      <c r="R408" s="122">
        <f t="shared" si="747"/>
        <v>0</v>
      </c>
      <c r="S408" s="122">
        <f t="shared" si="747"/>
        <v>0</v>
      </c>
      <c r="T408" s="122">
        <f t="shared" si="747"/>
        <v>0</v>
      </c>
      <c r="U408" s="122">
        <f t="shared" si="747"/>
        <v>0</v>
      </c>
      <c r="V408" s="122">
        <f t="shared" si="747"/>
        <v>0</v>
      </c>
      <c r="W408" s="122">
        <f t="shared" si="747"/>
        <v>0</v>
      </c>
      <c r="X408" s="122">
        <f t="shared" si="747"/>
        <v>0</v>
      </c>
      <c r="Y408" s="122">
        <f t="shared" si="747"/>
        <v>0</v>
      </c>
      <c r="Z408" s="122">
        <f t="shared" si="747"/>
        <v>0</v>
      </c>
      <c r="AA408" s="122">
        <f t="shared" si="747"/>
        <v>0</v>
      </c>
      <c r="AB408" s="122">
        <f t="shared" si="747"/>
        <v>0</v>
      </c>
      <c r="AC408" s="122">
        <f t="shared" si="747"/>
        <v>-8.3607340000000043</v>
      </c>
      <c r="AD408" s="122">
        <f t="shared" si="747"/>
        <v>0</v>
      </c>
      <c r="AE408" s="122">
        <f t="shared" si="747"/>
        <v>0</v>
      </c>
      <c r="AF408" s="122">
        <f t="shared" si="747"/>
        <v>0</v>
      </c>
      <c r="AG408" s="122">
        <f t="shared" si="747"/>
        <v>0</v>
      </c>
      <c r="AH408" s="122">
        <f t="shared" si="747"/>
        <v>0</v>
      </c>
      <c r="AI408" s="122">
        <f t="shared" si="747"/>
        <v>0</v>
      </c>
      <c r="AJ408" s="122">
        <f t="shared" si="747"/>
        <v>0</v>
      </c>
      <c r="AK408" s="122">
        <f t="shared" si="747"/>
        <v>0</v>
      </c>
      <c r="AL408" s="122">
        <f t="shared" si="747"/>
        <v>0</v>
      </c>
      <c r="AM408" s="122">
        <f t="shared" si="747"/>
        <v>0</v>
      </c>
      <c r="AN408" s="122">
        <f t="shared" si="747"/>
        <v>0</v>
      </c>
      <c r="AO408" s="122">
        <f t="shared" si="747"/>
        <v>0</v>
      </c>
      <c r="AP408" s="122">
        <f t="shared" si="747"/>
        <v>0</v>
      </c>
      <c r="AQ408" s="122">
        <f t="shared" si="747"/>
        <v>0</v>
      </c>
      <c r="AR408" s="122">
        <f t="shared" si="747"/>
        <v>0</v>
      </c>
      <c r="AS408" s="122">
        <f t="shared" si="747"/>
        <v>0</v>
      </c>
      <c r="AT408" s="122">
        <f t="shared" si="747"/>
        <v>0</v>
      </c>
    </row>
    <row r="409" spans="3:46" x14ac:dyDescent="0.75">
      <c r="C409" s="44" t="s">
        <v>80</v>
      </c>
      <c r="D409" s="122">
        <f t="shared" si="742"/>
        <v>97.029150507582543</v>
      </c>
      <c r="E409" s="122">
        <f t="shared" si="744"/>
        <v>0</v>
      </c>
      <c r="F409" s="122">
        <f t="shared" si="747"/>
        <v>0</v>
      </c>
      <c r="G409" s="122">
        <f t="shared" si="747"/>
        <v>0</v>
      </c>
      <c r="H409" s="122">
        <f t="shared" si="747"/>
        <v>0</v>
      </c>
      <c r="I409" s="122">
        <f t="shared" si="747"/>
        <v>0</v>
      </c>
      <c r="J409" s="122">
        <f t="shared" si="747"/>
        <v>0</v>
      </c>
      <c r="K409" s="122">
        <f t="shared" si="747"/>
        <v>0</v>
      </c>
      <c r="L409" s="122">
        <f t="shared" si="747"/>
        <v>0</v>
      </c>
      <c r="M409" s="122">
        <f t="shared" si="747"/>
        <v>0</v>
      </c>
      <c r="N409" s="122">
        <f t="shared" si="747"/>
        <v>0</v>
      </c>
      <c r="O409" s="122">
        <f t="shared" si="747"/>
        <v>0</v>
      </c>
      <c r="P409" s="122">
        <f t="shared" ref="F409:AT415" si="748">P319+P364</f>
        <v>0</v>
      </c>
      <c r="Q409" s="122">
        <f t="shared" si="748"/>
        <v>0</v>
      </c>
      <c r="R409" s="122">
        <f t="shared" si="748"/>
        <v>0</v>
      </c>
      <c r="S409" s="122">
        <f t="shared" si="748"/>
        <v>0</v>
      </c>
      <c r="T409" s="122">
        <f t="shared" si="748"/>
        <v>0</v>
      </c>
      <c r="U409" s="122">
        <f t="shared" si="748"/>
        <v>0</v>
      </c>
      <c r="V409" s="122">
        <f t="shared" si="748"/>
        <v>0</v>
      </c>
      <c r="W409" s="122">
        <f t="shared" si="748"/>
        <v>0</v>
      </c>
      <c r="X409" s="122">
        <f t="shared" si="748"/>
        <v>0</v>
      </c>
      <c r="Y409" s="122">
        <f t="shared" si="748"/>
        <v>0</v>
      </c>
      <c r="Z409" s="122">
        <f t="shared" si="748"/>
        <v>0</v>
      </c>
      <c r="AA409" s="122">
        <f t="shared" si="748"/>
        <v>0</v>
      </c>
      <c r="AB409" s="122">
        <f t="shared" si="748"/>
        <v>0</v>
      </c>
      <c r="AC409" s="122">
        <f t="shared" si="748"/>
        <v>0</v>
      </c>
      <c r="AD409" s="122">
        <f t="shared" si="748"/>
        <v>97.029150507582543</v>
      </c>
      <c r="AE409" s="122">
        <f t="shared" si="748"/>
        <v>0</v>
      </c>
      <c r="AF409" s="122">
        <f t="shared" si="748"/>
        <v>0</v>
      </c>
      <c r="AG409" s="122">
        <f t="shared" si="748"/>
        <v>0</v>
      </c>
      <c r="AH409" s="122">
        <f t="shared" si="748"/>
        <v>0</v>
      </c>
      <c r="AI409" s="122">
        <f t="shared" si="748"/>
        <v>0</v>
      </c>
      <c r="AJ409" s="122">
        <f t="shared" si="748"/>
        <v>0</v>
      </c>
      <c r="AK409" s="122">
        <f t="shared" si="748"/>
        <v>0</v>
      </c>
      <c r="AL409" s="122">
        <f t="shared" si="748"/>
        <v>0</v>
      </c>
      <c r="AM409" s="122">
        <f t="shared" si="748"/>
        <v>0</v>
      </c>
      <c r="AN409" s="122">
        <f t="shared" si="748"/>
        <v>0</v>
      </c>
      <c r="AO409" s="122">
        <f t="shared" si="748"/>
        <v>0</v>
      </c>
      <c r="AP409" s="122">
        <f t="shared" si="748"/>
        <v>0</v>
      </c>
      <c r="AQ409" s="122">
        <f t="shared" si="748"/>
        <v>0</v>
      </c>
      <c r="AR409" s="122">
        <f t="shared" si="748"/>
        <v>0</v>
      </c>
      <c r="AS409" s="122">
        <f t="shared" si="748"/>
        <v>0</v>
      </c>
      <c r="AT409" s="122">
        <f t="shared" si="748"/>
        <v>0</v>
      </c>
    </row>
    <row r="410" spans="3:46" x14ac:dyDescent="0.75">
      <c r="C410" s="44" t="s">
        <v>81</v>
      </c>
      <c r="D410" s="122">
        <f t="shared" si="742"/>
        <v>6.1582270945556079</v>
      </c>
      <c r="E410" s="122">
        <f t="shared" si="744"/>
        <v>0</v>
      </c>
      <c r="F410" s="122">
        <f t="shared" si="748"/>
        <v>0</v>
      </c>
      <c r="G410" s="122">
        <f t="shared" si="748"/>
        <v>0</v>
      </c>
      <c r="H410" s="122">
        <f t="shared" si="748"/>
        <v>0</v>
      </c>
      <c r="I410" s="122">
        <f t="shared" si="748"/>
        <v>0</v>
      </c>
      <c r="J410" s="122">
        <f t="shared" si="748"/>
        <v>0</v>
      </c>
      <c r="K410" s="122">
        <f t="shared" si="748"/>
        <v>0</v>
      </c>
      <c r="L410" s="122">
        <f t="shared" si="748"/>
        <v>0</v>
      </c>
      <c r="M410" s="122">
        <f t="shared" si="748"/>
        <v>0</v>
      </c>
      <c r="N410" s="122">
        <f t="shared" si="748"/>
        <v>0</v>
      </c>
      <c r="O410" s="122">
        <f t="shared" si="748"/>
        <v>0</v>
      </c>
      <c r="P410" s="122">
        <f t="shared" si="748"/>
        <v>0</v>
      </c>
      <c r="Q410" s="122">
        <f t="shared" si="748"/>
        <v>0</v>
      </c>
      <c r="R410" s="122">
        <f t="shared" si="748"/>
        <v>0</v>
      </c>
      <c r="S410" s="122">
        <f t="shared" si="748"/>
        <v>0</v>
      </c>
      <c r="T410" s="122">
        <f t="shared" si="748"/>
        <v>0</v>
      </c>
      <c r="U410" s="122">
        <f t="shared" si="748"/>
        <v>0</v>
      </c>
      <c r="V410" s="122">
        <f t="shared" si="748"/>
        <v>0</v>
      </c>
      <c r="W410" s="122">
        <f t="shared" si="748"/>
        <v>0</v>
      </c>
      <c r="X410" s="122">
        <f t="shared" si="748"/>
        <v>0</v>
      </c>
      <c r="Y410" s="122">
        <f t="shared" si="748"/>
        <v>0</v>
      </c>
      <c r="Z410" s="122">
        <f t="shared" si="748"/>
        <v>0</v>
      </c>
      <c r="AA410" s="122">
        <f t="shared" si="748"/>
        <v>0</v>
      </c>
      <c r="AB410" s="122">
        <f t="shared" si="748"/>
        <v>0</v>
      </c>
      <c r="AC410" s="122">
        <f t="shared" si="748"/>
        <v>0</v>
      </c>
      <c r="AD410" s="122">
        <f t="shared" si="748"/>
        <v>0</v>
      </c>
      <c r="AE410" s="122">
        <f t="shared" si="748"/>
        <v>6.1582270945556079</v>
      </c>
      <c r="AF410" s="122">
        <f t="shared" si="748"/>
        <v>0</v>
      </c>
      <c r="AG410" s="122">
        <f t="shared" si="748"/>
        <v>0</v>
      </c>
      <c r="AH410" s="122">
        <f t="shared" si="748"/>
        <v>0</v>
      </c>
      <c r="AI410" s="122">
        <f t="shared" si="748"/>
        <v>0</v>
      </c>
      <c r="AJ410" s="122">
        <f t="shared" si="748"/>
        <v>0</v>
      </c>
      <c r="AK410" s="122">
        <f t="shared" si="748"/>
        <v>0</v>
      </c>
      <c r="AL410" s="122">
        <f t="shared" si="748"/>
        <v>0</v>
      </c>
      <c r="AM410" s="122">
        <f t="shared" si="748"/>
        <v>0</v>
      </c>
      <c r="AN410" s="122">
        <f t="shared" si="748"/>
        <v>0</v>
      </c>
      <c r="AO410" s="122">
        <f t="shared" si="748"/>
        <v>0</v>
      </c>
      <c r="AP410" s="122">
        <f t="shared" si="748"/>
        <v>0</v>
      </c>
      <c r="AQ410" s="122">
        <f t="shared" si="748"/>
        <v>0</v>
      </c>
      <c r="AR410" s="122">
        <f t="shared" si="748"/>
        <v>0</v>
      </c>
      <c r="AS410" s="122">
        <f t="shared" si="748"/>
        <v>0</v>
      </c>
      <c r="AT410" s="122">
        <f t="shared" si="748"/>
        <v>0</v>
      </c>
    </row>
    <row r="411" spans="3:46" x14ac:dyDescent="0.75">
      <c r="C411" s="44" t="s">
        <v>82</v>
      </c>
      <c r="D411" s="122">
        <f t="shared" si="742"/>
        <v>37.651443009566982</v>
      </c>
      <c r="E411" s="122">
        <f t="shared" si="744"/>
        <v>0</v>
      </c>
      <c r="F411" s="122">
        <f t="shared" si="748"/>
        <v>0</v>
      </c>
      <c r="G411" s="122">
        <f t="shared" si="748"/>
        <v>0</v>
      </c>
      <c r="H411" s="122">
        <f t="shared" si="748"/>
        <v>0</v>
      </c>
      <c r="I411" s="122">
        <f t="shared" si="748"/>
        <v>0</v>
      </c>
      <c r="J411" s="122">
        <f t="shared" si="748"/>
        <v>0</v>
      </c>
      <c r="K411" s="122">
        <f t="shared" si="748"/>
        <v>0</v>
      </c>
      <c r="L411" s="122">
        <f t="shared" si="748"/>
        <v>0</v>
      </c>
      <c r="M411" s="122">
        <f t="shared" si="748"/>
        <v>0</v>
      </c>
      <c r="N411" s="122">
        <f t="shared" si="748"/>
        <v>0</v>
      </c>
      <c r="O411" s="122">
        <f t="shared" si="748"/>
        <v>0</v>
      </c>
      <c r="P411" s="122">
        <f t="shared" si="748"/>
        <v>0</v>
      </c>
      <c r="Q411" s="122">
        <f t="shared" si="748"/>
        <v>0</v>
      </c>
      <c r="R411" s="122">
        <f t="shared" si="748"/>
        <v>0</v>
      </c>
      <c r="S411" s="122">
        <f t="shared" si="748"/>
        <v>0</v>
      </c>
      <c r="T411" s="122">
        <f t="shared" si="748"/>
        <v>0</v>
      </c>
      <c r="U411" s="122">
        <f t="shared" si="748"/>
        <v>0</v>
      </c>
      <c r="V411" s="122">
        <f t="shared" si="748"/>
        <v>0</v>
      </c>
      <c r="W411" s="122">
        <f t="shared" si="748"/>
        <v>0</v>
      </c>
      <c r="X411" s="122">
        <f t="shared" si="748"/>
        <v>0</v>
      </c>
      <c r="Y411" s="122">
        <f t="shared" si="748"/>
        <v>0</v>
      </c>
      <c r="Z411" s="122">
        <f t="shared" si="748"/>
        <v>0</v>
      </c>
      <c r="AA411" s="122">
        <f t="shared" si="748"/>
        <v>0</v>
      </c>
      <c r="AB411" s="122">
        <f t="shared" si="748"/>
        <v>0</v>
      </c>
      <c r="AC411" s="122">
        <f t="shared" si="748"/>
        <v>0</v>
      </c>
      <c r="AD411" s="122">
        <f t="shared" si="748"/>
        <v>0</v>
      </c>
      <c r="AE411" s="122">
        <f t="shared" si="748"/>
        <v>0</v>
      </c>
      <c r="AF411" s="122">
        <f t="shared" si="748"/>
        <v>37.651443009566982</v>
      </c>
      <c r="AG411" s="122">
        <f t="shared" si="748"/>
        <v>0</v>
      </c>
      <c r="AH411" s="122">
        <f t="shared" si="748"/>
        <v>0</v>
      </c>
      <c r="AI411" s="122">
        <f t="shared" si="748"/>
        <v>0</v>
      </c>
      <c r="AJ411" s="122">
        <f t="shared" si="748"/>
        <v>0</v>
      </c>
      <c r="AK411" s="122">
        <f t="shared" si="748"/>
        <v>0</v>
      </c>
      <c r="AL411" s="122">
        <f t="shared" si="748"/>
        <v>0</v>
      </c>
      <c r="AM411" s="122">
        <f t="shared" si="748"/>
        <v>0</v>
      </c>
      <c r="AN411" s="122">
        <f t="shared" si="748"/>
        <v>0</v>
      </c>
      <c r="AO411" s="122">
        <f t="shared" si="748"/>
        <v>0</v>
      </c>
      <c r="AP411" s="122">
        <f t="shared" si="748"/>
        <v>0</v>
      </c>
      <c r="AQ411" s="122">
        <f t="shared" si="748"/>
        <v>0</v>
      </c>
      <c r="AR411" s="122">
        <f t="shared" si="748"/>
        <v>0</v>
      </c>
      <c r="AS411" s="122">
        <f t="shared" si="748"/>
        <v>0</v>
      </c>
      <c r="AT411" s="122">
        <f t="shared" si="748"/>
        <v>0</v>
      </c>
    </row>
    <row r="412" spans="3:46" x14ac:dyDescent="0.75">
      <c r="C412" s="44" t="s">
        <v>163</v>
      </c>
      <c r="D412" s="122">
        <f t="shared" si="742"/>
        <v>21.044655910515857</v>
      </c>
      <c r="E412" s="122">
        <f t="shared" si="744"/>
        <v>0</v>
      </c>
      <c r="F412" s="122">
        <f t="shared" si="748"/>
        <v>0</v>
      </c>
      <c r="G412" s="122">
        <f t="shared" si="748"/>
        <v>0</v>
      </c>
      <c r="H412" s="122">
        <f t="shared" si="748"/>
        <v>0</v>
      </c>
      <c r="I412" s="122">
        <f t="shared" si="748"/>
        <v>0</v>
      </c>
      <c r="J412" s="122">
        <f t="shared" si="748"/>
        <v>0</v>
      </c>
      <c r="K412" s="122">
        <f t="shared" si="748"/>
        <v>0</v>
      </c>
      <c r="L412" s="122">
        <f t="shared" si="748"/>
        <v>0</v>
      </c>
      <c r="M412" s="122">
        <f t="shared" si="748"/>
        <v>0</v>
      </c>
      <c r="N412" s="122">
        <f t="shared" si="748"/>
        <v>0</v>
      </c>
      <c r="O412" s="122">
        <f t="shared" si="748"/>
        <v>0</v>
      </c>
      <c r="P412" s="122">
        <f t="shared" si="748"/>
        <v>0</v>
      </c>
      <c r="Q412" s="122">
        <f t="shared" si="748"/>
        <v>0</v>
      </c>
      <c r="R412" s="122">
        <f t="shared" si="748"/>
        <v>0</v>
      </c>
      <c r="S412" s="122">
        <f t="shared" si="748"/>
        <v>0</v>
      </c>
      <c r="T412" s="122">
        <f t="shared" si="748"/>
        <v>0</v>
      </c>
      <c r="U412" s="122">
        <f t="shared" si="748"/>
        <v>0</v>
      </c>
      <c r="V412" s="122">
        <f t="shared" si="748"/>
        <v>0</v>
      </c>
      <c r="W412" s="122">
        <f t="shared" si="748"/>
        <v>0</v>
      </c>
      <c r="X412" s="122">
        <f t="shared" si="748"/>
        <v>0</v>
      </c>
      <c r="Y412" s="122">
        <f t="shared" si="748"/>
        <v>0</v>
      </c>
      <c r="Z412" s="122">
        <f t="shared" si="748"/>
        <v>0</v>
      </c>
      <c r="AA412" s="122">
        <f t="shared" si="748"/>
        <v>0</v>
      </c>
      <c r="AB412" s="122">
        <f t="shared" si="748"/>
        <v>0</v>
      </c>
      <c r="AC412" s="122">
        <f t="shared" si="748"/>
        <v>0</v>
      </c>
      <c r="AD412" s="122">
        <f t="shared" si="748"/>
        <v>0</v>
      </c>
      <c r="AE412" s="122">
        <f t="shared" si="748"/>
        <v>0</v>
      </c>
      <c r="AF412" s="122">
        <f t="shared" si="748"/>
        <v>0</v>
      </c>
      <c r="AG412" s="122">
        <f t="shared" si="748"/>
        <v>21.044655910515857</v>
      </c>
      <c r="AH412" s="122">
        <f t="shared" si="748"/>
        <v>0</v>
      </c>
      <c r="AI412" s="122">
        <f t="shared" si="748"/>
        <v>0</v>
      </c>
      <c r="AJ412" s="122">
        <f t="shared" si="748"/>
        <v>0</v>
      </c>
      <c r="AK412" s="122">
        <f t="shared" si="748"/>
        <v>0</v>
      </c>
      <c r="AL412" s="122">
        <f t="shared" si="748"/>
        <v>0</v>
      </c>
      <c r="AM412" s="122">
        <f t="shared" si="748"/>
        <v>0</v>
      </c>
      <c r="AN412" s="122">
        <f t="shared" si="748"/>
        <v>0</v>
      </c>
      <c r="AO412" s="122">
        <f t="shared" si="748"/>
        <v>0</v>
      </c>
      <c r="AP412" s="122">
        <f t="shared" si="748"/>
        <v>0</v>
      </c>
      <c r="AQ412" s="122">
        <f t="shared" si="748"/>
        <v>0</v>
      </c>
      <c r="AR412" s="122">
        <f t="shared" si="748"/>
        <v>0</v>
      </c>
      <c r="AS412" s="122">
        <f t="shared" si="748"/>
        <v>0</v>
      </c>
      <c r="AT412" s="122">
        <f t="shared" si="748"/>
        <v>0</v>
      </c>
    </row>
    <row r="413" spans="3:46" x14ac:dyDescent="0.75">
      <c r="C413" s="44" t="s">
        <v>104</v>
      </c>
      <c r="D413" s="122">
        <f t="shared" si="742"/>
        <v>18.288873985145941</v>
      </c>
      <c r="E413" s="122">
        <f t="shared" si="744"/>
        <v>0</v>
      </c>
      <c r="F413" s="122">
        <f t="shared" si="748"/>
        <v>0</v>
      </c>
      <c r="G413" s="122">
        <f t="shared" si="748"/>
        <v>0</v>
      </c>
      <c r="H413" s="122">
        <f t="shared" si="748"/>
        <v>0</v>
      </c>
      <c r="I413" s="122">
        <f t="shared" si="748"/>
        <v>0</v>
      </c>
      <c r="J413" s="122">
        <f t="shared" si="748"/>
        <v>0</v>
      </c>
      <c r="K413" s="122">
        <f t="shared" si="748"/>
        <v>0</v>
      </c>
      <c r="L413" s="122">
        <f t="shared" si="748"/>
        <v>0</v>
      </c>
      <c r="M413" s="122">
        <f t="shared" si="748"/>
        <v>0</v>
      </c>
      <c r="N413" s="122">
        <f t="shared" si="748"/>
        <v>0</v>
      </c>
      <c r="O413" s="122">
        <f t="shared" si="748"/>
        <v>0</v>
      </c>
      <c r="P413" s="122">
        <f t="shared" si="748"/>
        <v>0</v>
      </c>
      <c r="Q413" s="122">
        <f t="shared" si="748"/>
        <v>0</v>
      </c>
      <c r="R413" s="122">
        <f t="shared" si="748"/>
        <v>0</v>
      </c>
      <c r="S413" s="122">
        <f t="shared" si="748"/>
        <v>0</v>
      </c>
      <c r="T413" s="122">
        <f t="shared" si="748"/>
        <v>0</v>
      </c>
      <c r="U413" s="122">
        <f t="shared" si="748"/>
        <v>0</v>
      </c>
      <c r="V413" s="122">
        <f t="shared" si="748"/>
        <v>0</v>
      </c>
      <c r="W413" s="122">
        <f t="shared" si="748"/>
        <v>0</v>
      </c>
      <c r="X413" s="122">
        <f t="shared" si="748"/>
        <v>0</v>
      </c>
      <c r="Y413" s="122">
        <f t="shared" si="748"/>
        <v>0</v>
      </c>
      <c r="Z413" s="122">
        <f t="shared" si="748"/>
        <v>0</v>
      </c>
      <c r="AA413" s="122">
        <f t="shared" si="748"/>
        <v>0</v>
      </c>
      <c r="AB413" s="122">
        <f t="shared" si="748"/>
        <v>0</v>
      </c>
      <c r="AC413" s="122">
        <f t="shared" si="748"/>
        <v>0</v>
      </c>
      <c r="AD413" s="122">
        <f t="shared" si="748"/>
        <v>0</v>
      </c>
      <c r="AE413" s="122">
        <f t="shared" si="748"/>
        <v>0</v>
      </c>
      <c r="AF413" s="122">
        <f t="shared" si="748"/>
        <v>0</v>
      </c>
      <c r="AG413" s="122">
        <f t="shared" si="748"/>
        <v>0</v>
      </c>
      <c r="AH413" s="122">
        <f t="shared" si="748"/>
        <v>18.288873985145941</v>
      </c>
      <c r="AI413" s="122">
        <f t="shared" si="748"/>
        <v>0</v>
      </c>
      <c r="AJ413" s="122">
        <f t="shared" si="748"/>
        <v>0</v>
      </c>
      <c r="AK413" s="122">
        <f t="shared" si="748"/>
        <v>0</v>
      </c>
      <c r="AL413" s="122">
        <f t="shared" si="748"/>
        <v>0</v>
      </c>
      <c r="AM413" s="122">
        <f t="shared" si="748"/>
        <v>0</v>
      </c>
      <c r="AN413" s="122">
        <f t="shared" si="748"/>
        <v>0</v>
      </c>
      <c r="AO413" s="122">
        <f t="shared" si="748"/>
        <v>0</v>
      </c>
      <c r="AP413" s="122">
        <f t="shared" si="748"/>
        <v>0</v>
      </c>
      <c r="AQ413" s="122">
        <f t="shared" si="748"/>
        <v>0</v>
      </c>
      <c r="AR413" s="122">
        <f t="shared" si="748"/>
        <v>0</v>
      </c>
      <c r="AS413" s="122">
        <f t="shared" si="748"/>
        <v>0</v>
      </c>
      <c r="AT413" s="122">
        <f t="shared" si="748"/>
        <v>0</v>
      </c>
    </row>
    <row r="414" spans="3:46" x14ac:dyDescent="0.75">
      <c r="C414" s="44" t="s">
        <v>83</v>
      </c>
      <c r="D414" s="122">
        <f t="shared" si="742"/>
        <v>10.645907183030237</v>
      </c>
      <c r="E414" s="122">
        <f t="shared" si="744"/>
        <v>0</v>
      </c>
      <c r="F414" s="122">
        <f t="shared" si="748"/>
        <v>0</v>
      </c>
      <c r="G414" s="122">
        <f t="shared" si="748"/>
        <v>0</v>
      </c>
      <c r="H414" s="122">
        <f t="shared" si="748"/>
        <v>0</v>
      </c>
      <c r="I414" s="122">
        <f t="shared" si="748"/>
        <v>0</v>
      </c>
      <c r="J414" s="122">
        <f t="shared" si="748"/>
        <v>0</v>
      </c>
      <c r="K414" s="122">
        <f t="shared" si="748"/>
        <v>0</v>
      </c>
      <c r="L414" s="122">
        <f t="shared" si="748"/>
        <v>0</v>
      </c>
      <c r="M414" s="122">
        <f t="shared" si="748"/>
        <v>0</v>
      </c>
      <c r="N414" s="122">
        <f t="shared" si="748"/>
        <v>0</v>
      </c>
      <c r="O414" s="122">
        <f t="shared" si="748"/>
        <v>0</v>
      </c>
      <c r="P414" s="122">
        <f t="shared" si="748"/>
        <v>0</v>
      </c>
      <c r="Q414" s="122">
        <f t="shared" si="748"/>
        <v>0</v>
      </c>
      <c r="R414" s="122">
        <f t="shared" si="748"/>
        <v>0</v>
      </c>
      <c r="S414" s="122">
        <f t="shared" si="748"/>
        <v>0</v>
      </c>
      <c r="T414" s="122">
        <f t="shared" si="748"/>
        <v>0</v>
      </c>
      <c r="U414" s="122">
        <f t="shared" si="748"/>
        <v>0</v>
      </c>
      <c r="V414" s="122">
        <f t="shared" si="748"/>
        <v>0</v>
      </c>
      <c r="W414" s="122">
        <f t="shared" si="748"/>
        <v>0</v>
      </c>
      <c r="X414" s="122">
        <f t="shared" si="748"/>
        <v>0</v>
      </c>
      <c r="Y414" s="122">
        <f t="shared" si="748"/>
        <v>0</v>
      </c>
      <c r="Z414" s="122">
        <f t="shared" si="748"/>
        <v>0</v>
      </c>
      <c r="AA414" s="122">
        <f t="shared" si="748"/>
        <v>0</v>
      </c>
      <c r="AB414" s="122">
        <f t="shared" si="748"/>
        <v>0</v>
      </c>
      <c r="AC414" s="122">
        <f t="shared" si="748"/>
        <v>0</v>
      </c>
      <c r="AD414" s="122">
        <f t="shared" si="748"/>
        <v>0</v>
      </c>
      <c r="AE414" s="122">
        <f t="shared" si="748"/>
        <v>0</v>
      </c>
      <c r="AF414" s="122">
        <f t="shared" si="748"/>
        <v>0</v>
      </c>
      <c r="AG414" s="122">
        <f t="shared" si="748"/>
        <v>0</v>
      </c>
      <c r="AH414" s="122">
        <f t="shared" si="748"/>
        <v>0</v>
      </c>
      <c r="AI414" s="122">
        <f t="shared" si="748"/>
        <v>10.645907183030237</v>
      </c>
      <c r="AJ414" s="122">
        <f t="shared" si="748"/>
        <v>0</v>
      </c>
      <c r="AK414" s="122">
        <f t="shared" si="748"/>
        <v>0</v>
      </c>
      <c r="AL414" s="122">
        <f t="shared" si="748"/>
        <v>0</v>
      </c>
      <c r="AM414" s="122">
        <f t="shared" si="748"/>
        <v>0</v>
      </c>
      <c r="AN414" s="122">
        <f t="shared" si="748"/>
        <v>0</v>
      </c>
      <c r="AO414" s="122">
        <f t="shared" si="748"/>
        <v>0</v>
      </c>
      <c r="AP414" s="122">
        <f t="shared" si="748"/>
        <v>0</v>
      </c>
      <c r="AQ414" s="122">
        <f t="shared" si="748"/>
        <v>0</v>
      </c>
      <c r="AR414" s="122">
        <f t="shared" si="748"/>
        <v>0</v>
      </c>
      <c r="AS414" s="122">
        <f t="shared" si="748"/>
        <v>0</v>
      </c>
      <c r="AT414" s="122">
        <f t="shared" si="748"/>
        <v>0</v>
      </c>
    </row>
    <row r="415" spans="3:46" x14ac:dyDescent="0.75">
      <c r="C415" s="44" t="s">
        <v>84</v>
      </c>
      <c r="D415" s="122">
        <f t="shared" si="742"/>
        <v>4.7632969425385658</v>
      </c>
      <c r="E415" s="122">
        <f t="shared" si="744"/>
        <v>0</v>
      </c>
      <c r="F415" s="122">
        <f t="shared" si="748"/>
        <v>0</v>
      </c>
      <c r="G415" s="122">
        <f t="shared" si="748"/>
        <v>0</v>
      </c>
      <c r="H415" s="122">
        <f t="shared" si="748"/>
        <v>0</v>
      </c>
      <c r="I415" s="122">
        <f t="shared" si="748"/>
        <v>0</v>
      </c>
      <c r="J415" s="122">
        <f t="shared" si="748"/>
        <v>0</v>
      </c>
      <c r="K415" s="122">
        <f t="shared" si="748"/>
        <v>0</v>
      </c>
      <c r="L415" s="122">
        <f t="shared" si="748"/>
        <v>0</v>
      </c>
      <c r="M415" s="122">
        <f t="shared" si="748"/>
        <v>0</v>
      </c>
      <c r="N415" s="122">
        <f t="shared" si="748"/>
        <v>0</v>
      </c>
      <c r="O415" s="122">
        <f t="shared" si="748"/>
        <v>0</v>
      </c>
      <c r="P415" s="122">
        <f t="shared" si="748"/>
        <v>0</v>
      </c>
      <c r="Q415" s="122">
        <f t="shared" si="748"/>
        <v>0</v>
      </c>
      <c r="R415" s="122">
        <f t="shared" si="748"/>
        <v>0</v>
      </c>
      <c r="S415" s="122">
        <f t="shared" si="748"/>
        <v>0</v>
      </c>
      <c r="T415" s="122">
        <f t="shared" si="748"/>
        <v>0</v>
      </c>
      <c r="U415" s="122">
        <f t="shared" si="748"/>
        <v>0</v>
      </c>
      <c r="V415" s="122">
        <f t="shared" si="748"/>
        <v>0</v>
      </c>
      <c r="W415" s="122">
        <f t="shared" si="748"/>
        <v>0</v>
      </c>
      <c r="X415" s="122">
        <f t="shared" si="748"/>
        <v>0</v>
      </c>
      <c r="Y415" s="122">
        <f t="shared" ref="F415:AT421" si="749">Y325+Y370</f>
        <v>0</v>
      </c>
      <c r="Z415" s="122">
        <f t="shared" si="749"/>
        <v>0</v>
      </c>
      <c r="AA415" s="122">
        <f t="shared" si="749"/>
        <v>0</v>
      </c>
      <c r="AB415" s="122">
        <f t="shared" si="749"/>
        <v>0</v>
      </c>
      <c r="AC415" s="122">
        <f t="shared" si="749"/>
        <v>0</v>
      </c>
      <c r="AD415" s="122">
        <f t="shared" si="749"/>
        <v>0</v>
      </c>
      <c r="AE415" s="122">
        <f t="shared" si="749"/>
        <v>0</v>
      </c>
      <c r="AF415" s="122">
        <f t="shared" si="749"/>
        <v>0</v>
      </c>
      <c r="AG415" s="122">
        <f t="shared" si="749"/>
        <v>0</v>
      </c>
      <c r="AH415" s="122">
        <f t="shared" si="749"/>
        <v>0</v>
      </c>
      <c r="AI415" s="122">
        <f t="shared" si="749"/>
        <v>0</v>
      </c>
      <c r="AJ415" s="122">
        <f t="shared" si="749"/>
        <v>4.7632969425385658</v>
      </c>
      <c r="AK415" s="122">
        <f t="shared" si="749"/>
        <v>0</v>
      </c>
      <c r="AL415" s="122">
        <f t="shared" si="749"/>
        <v>0</v>
      </c>
      <c r="AM415" s="122">
        <f t="shared" si="749"/>
        <v>0</v>
      </c>
      <c r="AN415" s="122">
        <f t="shared" si="749"/>
        <v>0</v>
      </c>
      <c r="AO415" s="122">
        <f t="shared" si="749"/>
        <v>0</v>
      </c>
      <c r="AP415" s="122">
        <f t="shared" si="749"/>
        <v>0</v>
      </c>
      <c r="AQ415" s="122">
        <f t="shared" si="749"/>
        <v>0</v>
      </c>
      <c r="AR415" s="122">
        <f t="shared" si="749"/>
        <v>0</v>
      </c>
      <c r="AS415" s="122">
        <f t="shared" si="749"/>
        <v>0</v>
      </c>
      <c r="AT415" s="122">
        <f t="shared" si="749"/>
        <v>0</v>
      </c>
    </row>
    <row r="416" spans="3:46" x14ac:dyDescent="0.75">
      <c r="C416" s="44" t="s">
        <v>85</v>
      </c>
      <c r="D416" s="122">
        <f t="shared" si="742"/>
        <v>12.788397791710688</v>
      </c>
      <c r="E416" s="122">
        <f t="shared" si="744"/>
        <v>0</v>
      </c>
      <c r="F416" s="122">
        <f t="shared" si="749"/>
        <v>0</v>
      </c>
      <c r="G416" s="122">
        <f t="shared" si="749"/>
        <v>0</v>
      </c>
      <c r="H416" s="122">
        <f t="shared" si="749"/>
        <v>0</v>
      </c>
      <c r="I416" s="122">
        <f t="shared" si="749"/>
        <v>0</v>
      </c>
      <c r="J416" s="122">
        <f t="shared" si="749"/>
        <v>0</v>
      </c>
      <c r="K416" s="122">
        <f t="shared" si="749"/>
        <v>0</v>
      </c>
      <c r="L416" s="122">
        <f t="shared" si="749"/>
        <v>0</v>
      </c>
      <c r="M416" s="122">
        <f t="shared" si="749"/>
        <v>0</v>
      </c>
      <c r="N416" s="122">
        <f t="shared" si="749"/>
        <v>0</v>
      </c>
      <c r="O416" s="122">
        <f t="shared" si="749"/>
        <v>0</v>
      </c>
      <c r="P416" s="122">
        <f t="shared" si="749"/>
        <v>0</v>
      </c>
      <c r="Q416" s="122">
        <f t="shared" si="749"/>
        <v>0</v>
      </c>
      <c r="R416" s="122">
        <f t="shared" si="749"/>
        <v>0</v>
      </c>
      <c r="S416" s="122">
        <f t="shared" si="749"/>
        <v>0</v>
      </c>
      <c r="T416" s="122">
        <f t="shared" si="749"/>
        <v>0</v>
      </c>
      <c r="U416" s="122">
        <f t="shared" si="749"/>
        <v>0</v>
      </c>
      <c r="V416" s="122">
        <f t="shared" si="749"/>
        <v>0</v>
      </c>
      <c r="W416" s="122">
        <f t="shared" si="749"/>
        <v>0</v>
      </c>
      <c r="X416" s="122">
        <f t="shared" si="749"/>
        <v>0</v>
      </c>
      <c r="Y416" s="122">
        <f t="shared" si="749"/>
        <v>0</v>
      </c>
      <c r="Z416" s="122">
        <f t="shared" si="749"/>
        <v>0</v>
      </c>
      <c r="AA416" s="122">
        <f t="shared" si="749"/>
        <v>0</v>
      </c>
      <c r="AB416" s="122">
        <f t="shared" si="749"/>
        <v>0</v>
      </c>
      <c r="AC416" s="122">
        <f t="shared" si="749"/>
        <v>0</v>
      </c>
      <c r="AD416" s="122">
        <f t="shared" si="749"/>
        <v>0</v>
      </c>
      <c r="AE416" s="122">
        <f t="shared" si="749"/>
        <v>0</v>
      </c>
      <c r="AF416" s="122">
        <f t="shared" si="749"/>
        <v>0</v>
      </c>
      <c r="AG416" s="122">
        <f t="shared" si="749"/>
        <v>0</v>
      </c>
      <c r="AH416" s="122">
        <f t="shared" si="749"/>
        <v>0</v>
      </c>
      <c r="AI416" s="122">
        <f t="shared" si="749"/>
        <v>0</v>
      </c>
      <c r="AJ416" s="122">
        <f t="shared" si="749"/>
        <v>0</v>
      </c>
      <c r="AK416" s="122">
        <f t="shared" si="749"/>
        <v>12.788397791710688</v>
      </c>
      <c r="AL416" s="122">
        <f t="shared" si="749"/>
        <v>0</v>
      </c>
      <c r="AM416" s="122">
        <f t="shared" si="749"/>
        <v>0</v>
      </c>
      <c r="AN416" s="122">
        <f t="shared" si="749"/>
        <v>0</v>
      </c>
      <c r="AO416" s="122">
        <f t="shared" si="749"/>
        <v>0</v>
      </c>
      <c r="AP416" s="122">
        <f t="shared" si="749"/>
        <v>0</v>
      </c>
      <c r="AQ416" s="122">
        <f t="shared" si="749"/>
        <v>0</v>
      </c>
      <c r="AR416" s="122">
        <f t="shared" si="749"/>
        <v>0</v>
      </c>
      <c r="AS416" s="122">
        <f t="shared" si="749"/>
        <v>0</v>
      </c>
      <c r="AT416" s="122">
        <f t="shared" si="749"/>
        <v>0</v>
      </c>
    </row>
    <row r="417" spans="3:46" x14ac:dyDescent="0.75">
      <c r="C417" s="44" t="s">
        <v>105</v>
      </c>
      <c r="D417" s="122">
        <f t="shared" si="742"/>
        <v>19.231839171505175</v>
      </c>
      <c r="E417" s="122">
        <f t="shared" si="744"/>
        <v>0</v>
      </c>
      <c r="F417" s="122">
        <f t="shared" si="749"/>
        <v>0</v>
      </c>
      <c r="G417" s="122">
        <f t="shared" si="749"/>
        <v>0</v>
      </c>
      <c r="H417" s="122">
        <f t="shared" si="749"/>
        <v>0</v>
      </c>
      <c r="I417" s="122">
        <f t="shared" si="749"/>
        <v>0</v>
      </c>
      <c r="J417" s="122">
        <f t="shared" si="749"/>
        <v>0</v>
      </c>
      <c r="K417" s="122">
        <f t="shared" si="749"/>
        <v>0</v>
      </c>
      <c r="L417" s="122">
        <f t="shared" si="749"/>
        <v>0</v>
      </c>
      <c r="M417" s="122">
        <f t="shared" si="749"/>
        <v>0</v>
      </c>
      <c r="N417" s="122">
        <f t="shared" si="749"/>
        <v>0</v>
      </c>
      <c r="O417" s="122">
        <f t="shared" si="749"/>
        <v>0</v>
      </c>
      <c r="P417" s="122">
        <f t="shared" si="749"/>
        <v>0</v>
      </c>
      <c r="Q417" s="122">
        <f t="shared" si="749"/>
        <v>0</v>
      </c>
      <c r="R417" s="122">
        <f t="shared" si="749"/>
        <v>0</v>
      </c>
      <c r="S417" s="122">
        <f t="shared" si="749"/>
        <v>0</v>
      </c>
      <c r="T417" s="122">
        <f t="shared" si="749"/>
        <v>0</v>
      </c>
      <c r="U417" s="122">
        <f t="shared" si="749"/>
        <v>0</v>
      </c>
      <c r="V417" s="122">
        <f t="shared" si="749"/>
        <v>0</v>
      </c>
      <c r="W417" s="122">
        <f t="shared" si="749"/>
        <v>0</v>
      </c>
      <c r="X417" s="122">
        <f t="shared" si="749"/>
        <v>0</v>
      </c>
      <c r="Y417" s="122">
        <f t="shared" si="749"/>
        <v>0</v>
      </c>
      <c r="Z417" s="122">
        <f t="shared" si="749"/>
        <v>0</v>
      </c>
      <c r="AA417" s="122">
        <f t="shared" si="749"/>
        <v>0</v>
      </c>
      <c r="AB417" s="122">
        <f t="shared" si="749"/>
        <v>0</v>
      </c>
      <c r="AC417" s="122">
        <f t="shared" si="749"/>
        <v>0</v>
      </c>
      <c r="AD417" s="122">
        <f t="shared" si="749"/>
        <v>0</v>
      </c>
      <c r="AE417" s="122">
        <f t="shared" si="749"/>
        <v>0</v>
      </c>
      <c r="AF417" s="122">
        <f t="shared" si="749"/>
        <v>0</v>
      </c>
      <c r="AG417" s="122">
        <f t="shared" si="749"/>
        <v>0</v>
      </c>
      <c r="AH417" s="122">
        <f t="shared" si="749"/>
        <v>0</v>
      </c>
      <c r="AI417" s="122">
        <f t="shared" si="749"/>
        <v>0</v>
      </c>
      <c r="AJ417" s="122">
        <f t="shared" si="749"/>
        <v>0</v>
      </c>
      <c r="AK417" s="122">
        <f t="shared" si="749"/>
        <v>0</v>
      </c>
      <c r="AL417" s="122">
        <f t="shared" si="749"/>
        <v>19.231839171505175</v>
      </c>
      <c r="AM417" s="122">
        <f t="shared" si="749"/>
        <v>0</v>
      </c>
      <c r="AN417" s="122">
        <f t="shared" si="749"/>
        <v>0</v>
      </c>
      <c r="AO417" s="122">
        <f t="shared" si="749"/>
        <v>0</v>
      </c>
      <c r="AP417" s="122">
        <f t="shared" si="749"/>
        <v>0</v>
      </c>
      <c r="AQ417" s="122">
        <f t="shared" si="749"/>
        <v>0</v>
      </c>
      <c r="AR417" s="122">
        <f t="shared" si="749"/>
        <v>0</v>
      </c>
      <c r="AS417" s="122">
        <f t="shared" si="749"/>
        <v>0</v>
      </c>
      <c r="AT417" s="122">
        <f t="shared" si="749"/>
        <v>0</v>
      </c>
    </row>
    <row r="418" spans="3:46" x14ac:dyDescent="0.75">
      <c r="C418" s="44" t="s">
        <v>86</v>
      </c>
      <c r="D418" s="122">
        <f t="shared" si="742"/>
        <v>28.926572037287126</v>
      </c>
      <c r="E418" s="122">
        <f t="shared" si="744"/>
        <v>0</v>
      </c>
      <c r="F418" s="122">
        <f t="shared" si="749"/>
        <v>0</v>
      </c>
      <c r="G418" s="122">
        <f t="shared" si="749"/>
        <v>0</v>
      </c>
      <c r="H418" s="122">
        <f t="shared" si="749"/>
        <v>0</v>
      </c>
      <c r="I418" s="122">
        <f t="shared" si="749"/>
        <v>0</v>
      </c>
      <c r="J418" s="122">
        <f t="shared" si="749"/>
        <v>0</v>
      </c>
      <c r="K418" s="122">
        <f t="shared" si="749"/>
        <v>0</v>
      </c>
      <c r="L418" s="122">
        <f t="shared" si="749"/>
        <v>0</v>
      </c>
      <c r="M418" s="122">
        <f t="shared" si="749"/>
        <v>0</v>
      </c>
      <c r="N418" s="122">
        <f t="shared" si="749"/>
        <v>0</v>
      </c>
      <c r="O418" s="122">
        <f t="shared" si="749"/>
        <v>0</v>
      </c>
      <c r="P418" s="122">
        <f t="shared" si="749"/>
        <v>0</v>
      </c>
      <c r="Q418" s="122">
        <f t="shared" si="749"/>
        <v>0</v>
      </c>
      <c r="R418" s="122">
        <f t="shared" si="749"/>
        <v>0</v>
      </c>
      <c r="S418" s="122">
        <f t="shared" si="749"/>
        <v>0</v>
      </c>
      <c r="T418" s="122">
        <f t="shared" si="749"/>
        <v>0</v>
      </c>
      <c r="U418" s="122">
        <f t="shared" si="749"/>
        <v>0</v>
      </c>
      <c r="V418" s="122">
        <f t="shared" si="749"/>
        <v>0</v>
      </c>
      <c r="W418" s="122">
        <f t="shared" si="749"/>
        <v>0</v>
      </c>
      <c r="X418" s="122">
        <f t="shared" si="749"/>
        <v>0</v>
      </c>
      <c r="Y418" s="122">
        <f t="shared" si="749"/>
        <v>0</v>
      </c>
      <c r="Z418" s="122">
        <f t="shared" si="749"/>
        <v>0</v>
      </c>
      <c r="AA418" s="122">
        <f t="shared" si="749"/>
        <v>0</v>
      </c>
      <c r="AB418" s="122">
        <f t="shared" si="749"/>
        <v>0</v>
      </c>
      <c r="AC418" s="122">
        <f t="shared" si="749"/>
        <v>0</v>
      </c>
      <c r="AD418" s="122">
        <f t="shared" si="749"/>
        <v>0</v>
      </c>
      <c r="AE418" s="122">
        <f t="shared" si="749"/>
        <v>0</v>
      </c>
      <c r="AF418" s="122">
        <f t="shared" si="749"/>
        <v>0</v>
      </c>
      <c r="AG418" s="122">
        <f t="shared" si="749"/>
        <v>0</v>
      </c>
      <c r="AH418" s="122">
        <f t="shared" si="749"/>
        <v>0</v>
      </c>
      <c r="AI418" s="122">
        <f t="shared" si="749"/>
        <v>0</v>
      </c>
      <c r="AJ418" s="122">
        <f t="shared" si="749"/>
        <v>0</v>
      </c>
      <c r="AK418" s="122">
        <f t="shared" si="749"/>
        <v>0</v>
      </c>
      <c r="AL418" s="122">
        <f t="shared" si="749"/>
        <v>0</v>
      </c>
      <c r="AM418" s="122">
        <f t="shared" si="749"/>
        <v>28.926572037287126</v>
      </c>
      <c r="AN418" s="122">
        <f t="shared" si="749"/>
        <v>0</v>
      </c>
      <c r="AO418" s="122">
        <f t="shared" si="749"/>
        <v>0</v>
      </c>
      <c r="AP418" s="122">
        <f t="shared" si="749"/>
        <v>0</v>
      </c>
      <c r="AQ418" s="122">
        <f t="shared" si="749"/>
        <v>0</v>
      </c>
      <c r="AR418" s="122">
        <f t="shared" si="749"/>
        <v>0</v>
      </c>
      <c r="AS418" s="122">
        <f t="shared" si="749"/>
        <v>0</v>
      </c>
      <c r="AT418" s="122">
        <f t="shared" si="749"/>
        <v>0</v>
      </c>
    </row>
    <row r="419" spans="3:46" x14ac:dyDescent="0.75">
      <c r="C419" s="44" t="s">
        <v>87</v>
      </c>
      <c r="D419" s="122">
        <f t="shared" si="742"/>
        <v>15.423228887360203</v>
      </c>
      <c r="E419" s="122">
        <f t="shared" si="744"/>
        <v>0</v>
      </c>
      <c r="F419" s="122">
        <f t="shared" si="749"/>
        <v>0</v>
      </c>
      <c r="G419" s="122">
        <f t="shared" si="749"/>
        <v>0</v>
      </c>
      <c r="H419" s="122">
        <f t="shared" si="749"/>
        <v>0</v>
      </c>
      <c r="I419" s="122">
        <f t="shared" si="749"/>
        <v>0</v>
      </c>
      <c r="J419" s="122">
        <f t="shared" si="749"/>
        <v>0</v>
      </c>
      <c r="K419" s="122">
        <f t="shared" si="749"/>
        <v>0</v>
      </c>
      <c r="L419" s="122">
        <f t="shared" si="749"/>
        <v>0</v>
      </c>
      <c r="M419" s="122">
        <f t="shared" si="749"/>
        <v>0</v>
      </c>
      <c r="N419" s="122">
        <f t="shared" si="749"/>
        <v>0</v>
      </c>
      <c r="O419" s="122">
        <f t="shared" si="749"/>
        <v>0</v>
      </c>
      <c r="P419" s="122">
        <f t="shared" si="749"/>
        <v>0</v>
      </c>
      <c r="Q419" s="122">
        <f t="shared" si="749"/>
        <v>0</v>
      </c>
      <c r="R419" s="122">
        <f t="shared" si="749"/>
        <v>0</v>
      </c>
      <c r="S419" s="122">
        <f t="shared" si="749"/>
        <v>0</v>
      </c>
      <c r="T419" s="122">
        <f t="shared" si="749"/>
        <v>0</v>
      </c>
      <c r="U419" s="122">
        <f t="shared" si="749"/>
        <v>0</v>
      </c>
      <c r="V419" s="122">
        <f t="shared" si="749"/>
        <v>0</v>
      </c>
      <c r="W419" s="122">
        <f t="shared" si="749"/>
        <v>0</v>
      </c>
      <c r="X419" s="122">
        <f t="shared" si="749"/>
        <v>0</v>
      </c>
      <c r="Y419" s="122">
        <f t="shared" si="749"/>
        <v>0</v>
      </c>
      <c r="Z419" s="122">
        <f t="shared" si="749"/>
        <v>0</v>
      </c>
      <c r="AA419" s="122">
        <f t="shared" si="749"/>
        <v>0</v>
      </c>
      <c r="AB419" s="122">
        <f t="shared" si="749"/>
        <v>0</v>
      </c>
      <c r="AC419" s="122">
        <f t="shared" si="749"/>
        <v>0</v>
      </c>
      <c r="AD419" s="122">
        <f t="shared" si="749"/>
        <v>0</v>
      </c>
      <c r="AE419" s="122">
        <f t="shared" si="749"/>
        <v>0</v>
      </c>
      <c r="AF419" s="122">
        <f t="shared" si="749"/>
        <v>0</v>
      </c>
      <c r="AG419" s="122">
        <f t="shared" si="749"/>
        <v>0</v>
      </c>
      <c r="AH419" s="122">
        <f t="shared" si="749"/>
        <v>0</v>
      </c>
      <c r="AI419" s="122">
        <f t="shared" si="749"/>
        <v>0</v>
      </c>
      <c r="AJ419" s="122">
        <f t="shared" si="749"/>
        <v>0</v>
      </c>
      <c r="AK419" s="122">
        <f t="shared" si="749"/>
        <v>0</v>
      </c>
      <c r="AL419" s="122">
        <f t="shared" si="749"/>
        <v>0</v>
      </c>
      <c r="AM419" s="122">
        <f t="shared" si="749"/>
        <v>0</v>
      </c>
      <c r="AN419" s="122">
        <f t="shared" si="749"/>
        <v>15.423228887360203</v>
      </c>
      <c r="AO419" s="122">
        <f t="shared" si="749"/>
        <v>0</v>
      </c>
      <c r="AP419" s="122">
        <f t="shared" si="749"/>
        <v>0</v>
      </c>
      <c r="AQ419" s="122">
        <f t="shared" si="749"/>
        <v>0</v>
      </c>
      <c r="AR419" s="122">
        <f t="shared" si="749"/>
        <v>0</v>
      </c>
      <c r="AS419" s="122">
        <f t="shared" si="749"/>
        <v>0</v>
      </c>
      <c r="AT419" s="122">
        <f t="shared" si="749"/>
        <v>0</v>
      </c>
    </row>
    <row r="420" spans="3:46" x14ac:dyDescent="0.75">
      <c r="C420" s="44" t="s">
        <v>106</v>
      </c>
      <c r="D420" s="122">
        <f t="shared" si="742"/>
        <v>146.40267593498683</v>
      </c>
      <c r="E420" s="122">
        <f t="shared" si="744"/>
        <v>0</v>
      </c>
      <c r="F420" s="122">
        <f t="shared" si="749"/>
        <v>0</v>
      </c>
      <c r="G420" s="122">
        <f t="shared" si="749"/>
        <v>0</v>
      </c>
      <c r="H420" s="122">
        <f t="shared" si="749"/>
        <v>0</v>
      </c>
      <c r="I420" s="122">
        <f t="shared" si="749"/>
        <v>0</v>
      </c>
      <c r="J420" s="122">
        <f t="shared" si="749"/>
        <v>0</v>
      </c>
      <c r="K420" s="122">
        <f t="shared" si="749"/>
        <v>0</v>
      </c>
      <c r="L420" s="122">
        <f t="shared" si="749"/>
        <v>0</v>
      </c>
      <c r="M420" s="122">
        <f t="shared" si="749"/>
        <v>0</v>
      </c>
      <c r="N420" s="122">
        <f t="shared" si="749"/>
        <v>0</v>
      </c>
      <c r="O420" s="122">
        <f t="shared" si="749"/>
        <v>0</v>
      </c>
      <c r="P420" s="122">
        <f t="shared" si="749"/>
        <v>0</v>
      </c>
      <c r="Q420" s="122">
        <f t="shared" si="749"/>
        <v>0</v>
      </c>
      <c r="R420" s="122">
        <f t="shared" si="749"/>
        <v>0</v>
      </c>
      <c r="S420" s="122">
        <f t="shared" si="749"/>
        <v>0</v>
      </c>
      <c r="T420" s="122">
        <f t="shared" si="749"/>
        <v>0</v>
      </c>
      <c r="U420" s="122">
        <f t="shared" si="749"/>
        <v>0</v>
      </c>
      <c r="V420" s="122">
        <f t="shared" si="749"/>
        <v>0</v>
      </c>
      <c r="W420" s="122">
        <f t="shared" si="749"/>
        <v>0</v>
      </c>
      <c r="X420" s="122">
        <f t="shared" si="749"/>
        <v>0</v>
      </c>
      <c r="Y420" s="122">
        <f t="shared" si="749"/>
        <v>0</v>
      </c>
      <c r="Z420" s="122">
        <f t="shared" si="749"/>
        <v>0</v>
      </c>
      <c r="AA420" s="122">
        <f t="shared" si="749"/>
        <v>0</v>
      </c>
      <c r="AB420" s="122">
        <f t="shared" si="749"/>
        <v>0</v>
      </c>
      <c r="AC420" s="122">
        <f t="shared" si="749"/>
        <v>0</v>
      </c>
      <c r="AD420" s="122">
        <f t="shared" si="749"/>
        <v>0</v>
      </c>
      <c r="AE420" s="122">
        <f t="shared" si="749"/>
        <v>0</v>
      </c>
      <c r="AF420" s="122">
        <f t="shared" si="749"/>
        <v>0</v>
      </c>
      <c r="AG420" s="122">
        <f t="shared" si="749"/>
        <v>0</v>
      </c>
      <c r="AH420" s="122">
        <f t="shared" si="749"/>
        <v>0</v>
      </c>
      <c r="AI420" s="122">
        <f t="shared" si="749"/>
        <v>0</v>
      </c>
      <c r="AJ420" s="122">
        <f t="shared" si="749"/>
        <v>0</v>
      </c>
      <c r="AK420" s="122">
        <f t="shared" si="749"/>
        <v>0</v>
      </c>
      <c r="AL420" s="122">
        <f t="shared" si="749"/>
        <v>0</v>
      </c>
      <c r="AM420" s="122">
        <f t="shared" si="749"/>
        <v>0</v>
      </c>
      <c r="AN420" s="122">
        <f t="shared" si="749"/>
        <v>0</v>
      </c>
      <c r="AO420" s="122">
        <f t="shared" si="749"/>
        <v>146.40267593498683</v>
      </c>
      <c r="AP420" s="122">
        <f t="shared" si="749"/>
        <v>0</v>
      </c>
      <c r="AQ420" s="122">
        <f t="shared" si="749"/>
        <v>0</v>
      </c>
      <c r="AR420" s="122">
        <f t="shared" si="749"/>
        <v>0</v>
      </c>
      <c r="AS420" s="122">
        <f t="shared" si="749"/>
        <v>0</v>
      </c>
      <c r="AT420" s="122">
        <f t="shared" si="749"/>
        <v>0</v>
      </c>
    </row>
    <row r="421" spans="3:46" x14ac:dyDescent="0.75">
      <c r="C421" s="44" t="s">
        <v>88</v>
      </c>
      <c r="D421" s="122">
        <f t="shared" si="742"/>
        <v>-4.5622056807414424</v>
      </c>
      <c r="E421" s="122">
        <f t="shared" si="744"/>
        <v>0</v>
      </c>
      <c r="F421" s="122">
        <f t="shared" si="749"/>
        <v>0</v>
      </c>
      <c r="G421" s="122">
        <f t="shared" si="749"/>
        <v>0</v>
      </c>
      <c r="H421" s="122">
        <f t="shared" si="749"/>
        <v>0</v>
      </c>
      <c r="I421" s="122">
        <f t="shared" si="749"/>
        <v>0</v>
      </c>
      <c r="J421" s="122">
        <f t="shared" si="749"/>
        <v>0</v>
      </c>
      <c r="K421" s="122">
        <f t="shared" si="749"/>
        <v>0</v>
      </c>
      <c r="L421" s="122">
        <f t="shared" si="749"/>
        <v>0</v>
      </c>
      <c r="M421" s="122">
        <f t="shared" si="749"/>
        <v>0</v>
      </c>
      <c r="N421" s="122">
        <f t="shared" si="749"/>
        <v>0</v>
      </c>
      <c r="O421" s="122">
        <f t="shared" si="749"/>
        <v>0</v>
      </c>
      <c r="P421" s="122">
        <f t="shared" si="749"/>
        <v>0</v>
      </c>
      <c r="Q421" s="122">
        <f t="shared" si="749"/>
        <v>0</v>
      </c>
      <c r="R421" s="122">
        <f t="shared" si="749"/>
        <v>0</v>
      </c>
      <c r="S421" s="122">
        <f t="shared" si="749"/>
        <v>0</v>
      </c>
      <c r="T421" s="122">
        <f t="shared" si="749"/>
        <v>0</v>
      </c>
      <c r="U421" s="122">
        <f t="shared" si="749"/>
        <v>0</v>
      </c>
      <c r="V421" s="122">
        <f t="shared" si="749"/>
        <v>0</v>
      </c>
      <c r="W421" s="122">
        <f t="shared" si="749"/>
        <v>0</v>
      </c>
      <c r="X421" s="122">
        <f t="shared" si="749"/>
        <v>0</v>
      </c>
      <c r="Y421" s="122">
        <f t="shared" si="749"/>
        <v>0</v>
      </c>
      <c r="Z421" s="122">
        <f t="shared" si="749"/>
        <v>0</v>
      </c>
      <c r="AA421" s="122">
        <f t="shared" si="749"/>
        <v>0</v>
      </c>
      <c r="AB421" s="122">
        <f t="shared" si="749"/>
        <v>0</v>
      </c>
      <c r="AC421" s="122">
        <f t="shared" si="749"/>
        <v>0</v>
      </c>
      <c r="AD421" s="122">
        <f t="shared" si="749"/>
        <v>0</v>
      </c>
      <c r="AE421" s="122">
        <f t="shared" si="749"/>
        <v>0</v>
      </c>
      <c r="AF421" s="122">
        <f t="shared" si="749"/>
        <v>0</v>
      </c>
      <c r="AG421" s="122">
        <f t="shared" si="749"/>
        <v>0</v>
      </c>
      <c r="AH421" s="122">
        <f t="shared" ref="F421:AT425" si="750">AH331+AH376</f>
        <v>0</v>
      </c>
      <c r="AI421" s="122">
        <f t="shared" si="750"/>
        <v>0</v>
      </c>
      <c r="AJ421" s="122">
        <f t="shared" si="750"/>
        <v>0</v>
      </c>
      <c r="AK421" s="122">
        <f t="shared" si="750"/>
        <v>0</v>
      </c>
      <c r="AL421" s="122">
        <f t="shared" si="750"/>
        <v>0</v>
      </c>
      <c r="AM421" s="122">
        <f t="shared" si="750"/>
        <v>0</v>
      </c>
      <c r="AN421" s="122">
        <f t="shared" si="750"/>
        <v>0</v>
      </c>
      <c r="AO421" s="122">
        <f t="shared" si="750"/>
        <v>0</v>
      </c>
      <c r="AP421" s="122">
        <f t="shared" si="750"/>
        <v>-4.5622056807414424</v>
      </c>
      <c r="AQ421" s="122">
        <f t="shared" si="750"/>
        <v>0</v>
      </c>
      <c r="AR421" s="122">
        <f t="shared" si="750"/>
        <v>0</v>
      </c>
      <c r="AS421" s="122">
        <f t="shared" si="750"/>
        <v>0</v>
      </c>
      <c r="AT421" s="122">
        <f t="shared" si="750"/>
        <v>0</v>
      </c>
    </row>
    <row r="422" spans="3:46" x14ac:dyDescent="0.75">
      <c r="C422" s="44" t="s">
        <v>89</v>
      </c>
      <c r="D422" s="122">
        <f t="shared" si="742"/>
        <v>10.640617583206629</v>
      </c>
      <c r="E422" s="122">
        <f t="shared" si="744"/>
        <v>0</v>
      </c>
      <c r="F422" s="122">
        <f t="shared" si="750"/>
        <v>0</v>
      </c>
      <c r="G422" s="122">
        <f t="shared" si="750"/>
        <v>0</v>
      </c>
      <c r="H422" s="122">
        <f t="shared" si="750"/>
        <v>0</v>
      </c>
      <c r="I422" s="122">
        <f t="shared" si="750"/>
        <v>0</v>
      </c>
      <c r="J422" s="122">
        <f t="shared" si="750"/>
        <v>0</v>
      </c>
      <c r="K422" s="122">
        <f t="shared" si="750"/>
        <v>0</v>
      </c>
      <c r="L422" s="122">
        <f t="shared" si="750"/>
        <v>0</v>
      </c>
      <c r="M422" s="122">
        <f t="shared" si="750"/>
        <v>0</v>
      </c>
      <c r="N422" s="122">
        <f t="shared" si="750"/>
        <v>0</v>
      </c>
      <c r="O422" s="122">
        <f t="shared" si="750"/>
        <v>0</v>
      </c>
      <c r="P422" s="122">
        <f t="shared" si="750"/>
        <v>0</v>
      </c>
      <c r="Q422" s="122">
        <f t="shared" si="750"/>
        <v>0</v>
      </c>
      <c r="R422" s="122">
        <f t="shared" si="750"/>
        <v>0</v>
      </c>
      <c r="S422" s="122">
        <f t="shared" si="750"/>
        <v>0</v>
      </c>
      <c r="T422" s="122">
        <f t="shared" si="750"/>
        <v>0</v>
      </c>
      <c r="U422" s="122">
        <f t="shared" si="750"/>
        <v>0</v>
      </c>
      <c r="V422" s="122">
        <f t="shared" si="750"/>
        <v>0</v>
      </c>
      <c r="W422" s="122">
        <f t="shared" si="750"/>
        <v>0</v>
      </c>
      <c r="X422" s="122">
        <f t="shared" si="750"/>
        <v>0</v>
      </c>
      <c r="Y422" s="122">
        <f t="shared" si="750"/>
        <v>0</v>
      </c>
      <c r="Z422" s="122">
        <f t="shared" si="750"/>
        <v>0</v>
      </c>
      <c r="AA422" s="122">
        <f t="shared" si="750"/>
        <v>0</v>
      </c>
      <c r="AB422" s="122">
        <f t="shared" si="750"/>
        <v>0</v>
      </c>
      <c r="AC422" s="122">
        <f t="shared" si="750"/>
        <v>0</v>
      </c>
      <c r="AD422" s="122">
        <f t="shared" si="750"/>
        <v>0</v>
      </c>
      <c r="AE422" s="122">
        <f t="shared" si="750"/>
        <v>0</v>
      </c>
      <c r="AF422" s="122">
        <f t="shared" si="750"/>
        <v>0</v>
      </c>
      <c r="AG422" s="122">
        <f t="shared" si="750"/>
        <v>0</v>
      </c>
      <c r="AH422" s="122">
        <f t="shared" si="750"/>
        <v>0</v>
      </c>
      <c r="AI422" s="122">
        <f t="shared" si="750"/>
        <v>0</v>
      </c>
      <c r="AJ422" s="122">
        <f t="shared" si="750"/>
        <v>0</v>
      </c>
      <c r="AK422" s="122">
        <f t="shared" si="750"/>
        <v>0</v>
      </c>
      <c r="AL422" s="122">
        <f t="shared" si="750"/>
        <v>0</v>
      </c>
      <c r="AM422" s="122">
        <f t="shared" si="750"/>
        <v>0</v>
      </c>
      <c r="AN422" s="122">
        <f t="shared" si="750"/>
        <v>0</v>
      </c>
      <c r="AO422" s="122">
        <f t="shared" si="750"/>
        <v>0</v>
      </c>
      <c r="AP422" s="122">
        <f t="shared" si="750"/>
        <v>0</v>
      </c>
      <c r="AQ422" s="122">
        <f t="shared" si="750"/>
        <v>10.640617583206629</v>
      </c>
      <c r="AR422" s="122">
        <f t="shared" si="750"/>
        <v>0</v>
      </c>
      <c r="AS422" s="122">
        <f t="shared" si="750"/>
        <v>0</v>
      </c>
      <c r="AT422" s="122">
        <f t="shared" si="750"/>
        <v>0</v>
      </c>
    </row>
    <row r="423" spans="3:46" x14ac:dyDescent="0.75">
      <c r="C423" s="44" t="s">
        <v>90</v>
      </c>
      <c r="D423" s="122">
        <f t="shared" si="742"/>
        <v>50.858033165802574</v>
      </c>
      <c r="E423" s="122">
        <f t="shared" si="744"/>
        <v>0</v>
      </c>
      <c r="F423" s="122">
        <f t="shared" si="750"/>
        <v>0</v>
      </c>
      <c r="G423" s="122">
        <f t="shared" si="750"/>
        <v>0</v>
      </c>
      <c r="H423" s="122">
        <f t="shared" si="750"/>
        <v>0</v>
      </c>
      <c r="I423" s="122">
        <f t="shared" si="750"/>
        <v>0</v>
      </c>
      <c r="J423" s="122">
        <f t="shared" si="750"/>
        <v>0</v>
      </c>
      <c r="K423" s="122">
        <f t="shared" si="750"/>
        <v>0</v>
      </c>
      <c r="L423" s="122">
        <f t="shared" si="750"/>
        <v>0</v>
      </c>
      <c r="M423" s="122">
        <f t="shared" si="750"/>
        <v>0</v>
      </c>
      <c r="N423" s="122">
        <f t="shared" si="750"/>
        <v>0</v>
      </c>
      <c r="O423" s="122">
        <f t="shared" si="750"/>
        <v>0</v>
      </c>
      <c r="P423" s="122">
        <f t="shared" si="750"/>
        <v>0</v>
      </c>
      <c r="Q423" s="122">
        <f t="shared" si="750"/>
        <v>0</v>
      </c>
      <c r="R423" s="122">
        <f t="shared" si="750"/>
        <v>0</v>
      </c>
      <c r="S423" s="122">
        <f t="shared" si="750"/>
        <v>0</v>
      </c>
      <c r="T423" s="122">
        <f t="shared" si="750"/>
        <v>0</v>
      </c>
      <c r="U423" s="122">
        <f t="shared" si="750"/>
        <v>0</v>
      </c>
      <c r="V423" s="122">
        <f t="shared" si="750"/>
        <v>0</v>
      </c>
      <c r="W423" s="122">
        <f t="shared" si="750"/>
        <v>0</v>
      </c>
      <c r="X423" s="122">
        <f t="shared" si="750"/>
        <v>0</v>
      </c>
      <c r="Y423" s="122">
        <f t="shared" si="750"/>
        <v>0</v>
      </c>
      <c r="Z423" s="122">
        <f t="shared" si="750"/>
        <v>0</v>
      </c>
      <c r="AA423" s="122">
        <f t="shared" si="750"/>
        <v>0</v>
      </c>
      <c r="AB423" s="122">
        <f t="shared" si="750"/>
        <v>0</v>
      </c>
      <c r="AC423" s="122">
        <f t="shared" si="750"/>
        <v>0</v>
      </c>
      <c r="AD423" s="122">
        <f t="shared" si="750"/>
        <v>0</v>
      </c>
      <c r="AE423" s="122">
        <f t="shared" si="750"/>
        <v>0</v>
      </c>
      <c r="AF423" s="122">
        <f t="shared" si="750"/>
        <v>0</v>
      </c>
      <c r="AG423" s="122">
        <f t="shared" si="750"/>
        <v>0</v>
      </c>
      <c r="AH423" s="122">
        <f t="shared" si="750"/>
        <v>0</v>
      </c>
      <c r="AI423" s="122">
        <f t="shared" si="750"/>
        <v>0</v>
      </c>
      <c r="AJ423" s="122">
        <f t="shared" si="750"/>
        <v>0</v>
      </c>
      <c r="AK423" s="122">
        <f t="shared" si="750"/>
        <v>0</v>
      </c>
      <c r="AL423" s="122">
        <f t="shared" si="750"/>
        <v>0</v>
      </c>
      <c r="AM423" s="122">
        <f t="shared" si="750"/>
        <v>0</v>
      </c>
      <c r="AN423" s="122">
        <f t="shared" si="750"/>
        <v>0</v>
      </c>
      <c r="AO423" s="122">
        <f t="shared" si="750"/>
        <v>0</v>
      </c>
      <c r="AP423" s="122">
        <f t="shared" si="750"/>
        <v>0</v>
      </c>
      <c r="AQ423" s="122">
        <f t="shared" si="750"/>
        <v>0</v>
      </c>
      <c r="AR423" s="122">
        <f t="shared" si="750"/>
        <v>50.858033165802574</v>
      </c>
      <c r="AS423" s="122">
        <f t="shared" si="750"/>
        <v>0</v>
      </c>
      <c r="AT423" s="122">
        <f t="shared" si="750"/>
        <v>0</v>
      </c>
    </row>
    <row r="424" spans="3:46" x14ac:dyDescent="0.75">
      <c r="C424" s="44" t="s">
        <v>91</v>
      </c>
      <c r="D424" s="122">
        <f t="shared" si="742"/>
        <v>13.567190904342462</v>
      </c>
      <c r="E424" s="122">
        <f t="shared" si="744"/>
        <v>0</v>
      </c>
      <c r="F424" s="122">
        <f t="shared" si="750"/>
        <v>0</v>
      </c>
      <c r="G424" s="122">
        <f t="shared" si="750"/>
        <v>0</v>
      </c>
      <c r="H424" s="122">
        <f t="shared" si="750"/>
        <v>0</v>
      </c>
      <c r="I424" s="122">
        <f t="shared" si="750"/>
        <v>0</v>
      </c>
      <c r="J424" s="122">
        <f t="shared" si="750"/>
        <v>0</v>
      </c>
      <c r="K424" s="122">
        <f t="shared" si="750"/>
        <v>0</v>
      </c>
      <c r="L424" s="122">
        <f t="shared" si="750"/>
        <v>0</v>
      </c>
      <c r="M424" s="122">
        <f t="shared" si="750"/>
        <v>0</v>
      </c>
      <c r="N424" s="122">
        <f t="shared" si="750"/>
        <v>0</v>
      </c>
      <c r="O424" s="122">
        <f t="shared" si="750"/>
        <v>0</v>
      </c>
      <c r="P424" s="122">
        <f t="shared" si="750"/>
        <v>0</v>
      </c>
      <c r="Q424" s="122">
        <f t="shared" si="750"/>
        <v>0</v>
      </c>
      <c r="R424" s="122">
        <f t="shared" si="750"/>
        <v>0</v>
      </c>
      <c r="S424" s="122">
        <f t="shared" si="750"/>
        <v>0</v>
      </c>
      <c r="T424" s="122">
        <f t="shared" si="750"/>
        <v>0</v>
      </c>
      <c r="U424" s="122">
        <f t="shared" si="750"/>
        <v>0</v>
      </c>
      <c r="V424" s="122">
        <f t="shared" si="750"/>
        <v>0</v>
      </c>
      <c r="W424" s="122">
        <f t="shared" si="750"/>
        <v>0</v>
      </c>
      <c r="X424" s="122">
        <f t="shared" si="750"/>
        <v>0</v>
      </c>
      <c r="Y424" s="122">
        <f t="shared" si="750"/>
        <v>0</v>
      </c>
      <c r="Z424" s="122">
        <f t="shared" si="750"/>
        <v>0</v>
      </c>
      <c r="AA424" s="122">
        <f t="shared" si="750"/>
        <v>0</v>
      </c>
      <c r="AB424" s="122">
        <f t="shared" si="750"/>
        <v>0</v>
      </c>
      <c r="AC424" s="122">
        <f t="shared" si="750"/>
        <v>0</v>
      </c>
      <c r="AD424" s="122">
        <f t="shared" si="750"/>
        <v>0</v>
      </c>
      <c r="AE424" s="122">
        <f t="shared" si="750"/>
        <v>0</v>
      </c>
      <c r="AF424" s="122">
        <f t="shared" si="750"/>
        <v>0</v>
      </c>
      <c r="AG424" s="122">
        <f t="shared" si="750"/>
        <v>0</v>
      </c>
      <c r="AH424" s="122">
        <f t="shared" si="750"/>
        <v>0</v>
      </c>
      <c r="AI424" s="122">
        <f t="shared" si="750"/>
        <v>0</v>
      </c>
      <c r="AJ424" s="122">
        <f t="shared" si="750"/>
        <v>0</v>
      </c>
      <c r="AK424" s="122">
        <f t="shared" si="750"/>
        <v>0</v>
      </c>
      <c r="AL424" s="122">
        <f t="shared" si="750"/>
        <v>0</v>
      </c>
      <c r="AM424" s="122">
        <f t="shared" si="750"/>
        <v>0</v>
      </c>
      <c r="AN424" s="122">
        <f t="shared" si="750"/>
        <v>0</v>
      </c>
      <c r="AO424" s="122">
        <f t="shared" si="750"/>
        <v>0</v>
      </c>
      <c r="AP424" s="122">
        <f t="shared" si="750"/>
        <v>0</v>
      </c>
      <c r="AQ424" s="122">
        <f t="shared" si="750"/>
        <v>0</v>
      </c>
      <c r="AR424" s="122">
        <f t="shared" si="750"/>
        <v>0</v>
      </c>
      <c r="AS424" s="122">
        <f t="shared" si="750"/>
        <v>13.567190904342462</v>
      </c>
      <c r="AT424" s="122">
        <f t="shared" si="750"/>
        <v>0</v>
      </c>
    </row>
    <row r="425" spans="3:46" x14ac:dyDescent="0.75">
      <c r="C425" s="44" t="s">
        <v>107</v>
      </c>
      <c r="D425" s="122">
        <f t="shared" si="742"/>
        <v>34.85111414814638</v>
      </c>
      <c r="E425" s="122">
        <f t="shared" si="744"/>
        <v>0</v>
      </c>
      <c r="F425" s="122">
        <f t="shared" si="750"/>
        <v>0</v>
      </c>
      <c r="G425" s="122">
        <f t="shared" si="750"/>
        <v>0</v>
      </c>
      <c r="H425" s="122">
        <f t="shared" si="750"/>
        <v>0</v>
      </c>
      <c r="I425" s="122">
        <f t="shared" si="750"/>
        <v>0</v>
      </c>
      <c r="J425" s="122">
        <f t="shared" si="750"/>
        <v>0</v>
      </c>
      <c r="K425" s="122">
        <f t="shared" si="750"/>
        <v>0</v>
      </c>
      <c r="L425" s="122">
        <f t="shared" si="750"/>
        <v>0</v>
      </c>
      <c r="M425" s="122">
        <f t="shared" si="750"/>
        <v>0</v>
      </c>
      <c r="N425" s="122">
        <f t="shared" si="750"/>
        <v>0</v>
      </c>
      <c r="O425" s="122">
        <f t="shared" si="750"/>
        <v>0</v>
      </c>
      <c r="P425" s="122">
        <f t="shared" si="750"/>
        <v>0</v>
      </c>
      <c r="Q425" s="122">
        <f t="shared" si="750"/>
        <v>0</v>
      </c>
      <c r="R425" s="122">
        <f t="shared" si="750"/>
        <v>0</v>
      </c>
      <c r="S425" s="122">
        <f t="shared" si="750"/>
        <v>0</v>
      </c>
      <c r="T425" s="122">
        <f t="shared" si="750"/>
        <v>0</v>
      </c>
      <c r="U425" s="122">
        <f t="shared" si="750"/>
        <v>0</v>
      </c>
      <c r="V425" s="122">
        <f t="shared" si="750"/>
        <v>0</v>
      </c>
      <c r="W425" s="122">
        <f t="shared" si="750"/>
        <v>0</v>
      </c>
      <c r="X425" s="122">
        <f t="shared" si="750"/>
        <v>0</v>
      </c>
      <c r="Y425" s="122">
        <f t="shared" si="750"/>
        <v>0</v>
      </c>
      <c r="Z425" s="122">
        <f t="shared" si="750"/>
        <v>0</v>
      </c>
      <c r="AA425" s="122">
        <f t="shared" si="750"/>
        <v>0</v>
      </c>
      <c r="AB425" s="122">
        <f t="shared" si="750"/>
        <v>0</v>
      </c>
      <c r="AC425" s="122">
        <f t="shared" si="750"/>
        <v>0</v>
      </c>
      <c r="AD425" s="122">
        <f t="shared" si="750"/>
        <v>0</v>
      </c>
      <c r="AE425" s="122">
        <f t="shared" si="750"/>
        <v>0</v>
      </c>
      <c r="AF425" s="122">
        <f t="shared" si="750"/>
        <v>0</v>
      </c>
      <c r="AG425" s="122">
        <f t="shared" si="750"/>
        <v>0</v>
      </c>
      <c r="AH425" s="122">
        <f t="shared" si="750"/>
        <v>0</v>
      </c>
      <c r="AI425" s="122">
        <f t="shared" si="750"/>
        <v>0</v>
      </c>
      <c r="AJ425" s="122">
        <f t="shared" si="750"/>
        <v>0</v>
      </c>
      <c r="AK425" s="122">
        <f t="shared" si="750"/>
        <v>0</v>
      </c>
      <c r="AL425" s="122">
        <f t="shared" si="750"/>
        <v>0</v>
      </c>
      <c r="AM425" s="122">
        <f t="shared" si="750"/>
        <v>0</v>
      </c>
      <c r="AN425" s="122">
        <f t="shared" si="750"/>
        <v>0</v>
      </c>
      <c r="AO425" s="122">
        <f t="shared" si="750"/>
        <v>0</v>
      </c>
      <c r="AP425" s="122">
        <f t="shared" si="750"/>
        <v>0</v>
      </c>
      <c r="AQ425" s="122">
        <f t="shared" si="750"/>
        <v>0</v>
      </c>
      <c r="AR425" s="122">
        <f t="shared" si="750"/>
        <v>0</v>
      </c>
      <c r="AS425" s="122">
        <f t="shared" si="750"/>
        <v>0</v>
      </c>
      <c r="AT425" s="122">
        <f t="shared" si="750"/>
        <v>34.85111414814638</v>
      </c>
    </row>
    <row r="426" spans="3:46" x14ac:dyDescent="0.75">
      <c r="C426" s="44" t="s">
        <v>147</v>
      </c>
      <c r="D426" s="138">
        <f t="shared" si="742"/>
        <v>1039.4631579783868</v>
      </c>
      <c r="E426" s="138">
        <f t="shared" ref="E426:AT426" si="751">SUM(E384:E425)</f>
        <v>11.974261014078241</v>
      </c>
      <c r="F426" s="138">
        <f t="shared" si="751"/>
        <v>10.55194912848933</v>
      </c>
      <c r="G426" s="138">
        <f t="shared" si="751"/>
        <v>17.097787319752598</v>
      </c>
      <c r="H426" s="138">
        <f t="shared" si="751"/>
        <v>1.4533846928971679</v>
      </c>
      <c r="I426" s="138">
        <f t="shared" si="751"/>
        <v>6.8828296335793606</v>
      </c>
      <c r="J426" s="138">
        <f t="shared" si="751"/>
        <v>33.077708219909155</v>
      </c>
      <c r="K426" s="138">
        <f t="shared" si="751"/>
        <v>54.381463139989982</v>
      </c>
      <c r="L426" s="138">
        <f t="shared" si="751"/>
        <v>2.6379931399294474</v>
      </c>
      <c r="M426" s="138">
        <f t="shared" si="751"/>
        <v>11.688865136818839</v>
      </c>
      <c r="N426" s="138">
        <f t="shared" si="751"/>
        <v>75.520327819191223</v>
      </c>
      <c r="O426" s="138">
        <f t="shared" si="751"/>
        <v>25.904730855939828</v>
      </c>
      <c r="P426" s="138">
        <f t="shared" si="751"/>
        <v>17.154469297891303</v>
      </c>
      <c r="Q426" s="138">
        <f t="shared" si="751"/>
        <v>26.079099028729281</v>
      </c>
      <c r="R426" s="138">
        <f t="shared" si="751"/>
        <v>19.61834900047549</v>
      </c>
      <c r="S426" s="138">
        <f t="shared" si="751"/>
        <v>85.22830167217279</v>
      </c>
      <c r="T426" s="138">
        <f t="shared" si="751"/>
        <v>-18.534790000000001</v>
      </c>
      <c r="U426" s="138">
        <f t="shared" si="751"/>
        <v>5.3547046634130266</v>
      </c>
      <c r="V426" s="138">
        <f t="shared" si="751"/>
        <v>21.999792448495803</v>
      </c>
      <c r="W426" s="138">
        <f t="shared" si="751"/>
        <v>26.398472530370494</v>
      </c>
      <c r="X426" s="138">
        <f t="shared" si="751"/>
        <v>73.572824864340177</v>
      </c>
      <c r="Y426" s="138">
        <f t="shared" si="751"/>
        <v>6.4370095075837508</v>
      </c>
      <c r="Z426" s="138">
        <f t="shared" si="751"/>
        <v>2.8099830430307642</v>
      </c>
      <c r="AA426" s="138">
        <f t="shared" si="751"/>
        <v>-6.7430719999999988</v>
      </c>
      <c r="AB426" s="138">
        <f t="shared" si="751"/>
        <v>13.56842924476627</v>
      </c>
      <c r="AC426" s="138">
        <f t="shared" si="751"/>
        <v>-8.3607340000000043</v>
      </c>
      <c r="AD426" s="138">
        <f t="shared" si="751"/>
        <v>97.029150507582543</v>
      </c>
      <c r="AE426" s="138">
        <f t="shared" si="751"/>
        <v>6.1582270945556079</v>
      </c>
      <c r="AF426" s="138">
        <f t="shared" si="751"/>
        <v>37.651443009566982</v>
      </c>
      <c r="AG426" s="138">
        <f t="shared" si="751"/>
        <v>21.044655910515857</v>
      </c>
      <c r="AH426" s="138">
        <f t="shared" si="751"/>
        <v>18.288873985145941</v>
      </c>
      <c r="AI426" s="138">
        <f t="shared" si="751"/>
        <v>10.645907183030237</v>
      </c>
      <c r="AJ426" s="138">
        <f t="shared" si="751"/>
        <v>4.7632969425385658</v>
      </c>
      <c r="AK426" s="138">
        <f t="shared" si="751"/>
        <v>12.788397791710688</v>
      </c>
      <c r="AL426" s="138">
        <f t="shared" si="751"/>
        <v>19.231839171505175</v>
      </c>
      <c r="AM426" s="138">
        <f t="shared" si="751"/>
        <v>28.926572037287126</v>
      </c>
      <c r="AN426" s="138">
        <f t="shared" si="751"/>
        <v>15.423228887360203</v>
      </c>
      <c r="AO426" s="138">
        <f t="shared" si="751"/>
        <v>146.40267593498683</v>
      </c>
      <c r="AP426" s="138">
        <f t="shared" si="751"/>
        <v>-4.5622056807414424</v>
      </c>
      <c r="AQ426" s="138">
        <f t="shared" si="751"/>
        <v>10.640617583206629</v>
      </c>
      <c r="AR426" s="138">
        <f t="shared" si="751"/>
        <v>50.858033165802574</v>
      </c>
      <c r="AS426" s="138">
        <f t="shared" si="751"/>
        <v>13.567190904342462</v>
      </c>
      <c r="AT426" s="138">
        <f t="shared" si="751"/>
        <v>34.85111414814638</v>
      </c>
    </row>
    <row r="428" spans="3:46" x14ac:dyDescent="0.75">
      <c r="C428" s="106" t="s">
        <v>289</v>
      </c>
    </row>
    <row r="429" spans="3:46" x14ac:dyDescent="0.75">
      <c r="C429" s="44" t="s">
        <v>64</v>
      </c>
      <c r="D429" s="142"/>
      <c r="E429" s="134">
        <f>IF(OR(E110="Exits",E$16=0),0,E202/SUMIFS(E$202:E$243,E$110:E$151,"Remains"))</f>
        <v>0</v>
      </c>
      <c r="F429" s="134">
        <f t="shared" ref="F429:AT429" si="752">IF(OR(F110="Exits",F$16=0),0,F202/SUMIFS(F$202:F$243,F$110:F$151,"Remains"))</f>
        <v>0</v>
      </c>
      <c r="G429" s="134">
        <f t="shared" si="752"/>
        <v>0</v>
      </c>
      <c r="H429" s="134">
        <f t="shared" si="752"/>
        <v>0</v>
      </c>
      <c r="I429" s="134">
        <f t="shared" si="752"/>
        <v>0</v>
      </c>
      <c r="J429" s="134">
        <f t="shared" si="752"/>
        <v>0</v>
      </c>
      <c r="K429" s="134">
        <f t="shared" si="752"/>
        <v>0</v>
      </c>
      <c r="L429" s="134">
        <f t="shared" si="752"/>
        <v>0</v>
      </c>
      <c r="M429" s="134">
        <f t="shared" si="752"/>
        <v>0</v>
      </c>
      <c r="N429" s="134">
        <f t="shared" si="752"/>
        <v>0</v>
      </c>
      <c r="O429" s="134">
        <f t="shared" si="752"/>
        <v>0</v>
      </c>
      <c r="P429" s="134">
        <f t="shared" si="752"/>
        <v>0</v>
      </c>
      <c r="Q429" s="134">
        <f t="shared" si="752"/>
        <v>0</v>
      </c>
      <c r="R429" s="134">
        <f t="shared" si="752"/>
        <v>0</v>
      </c>
      <c r="S429" s="134">
        <f t="shared" si="752"/>
        <v>0</v>
      </c>
      <c r="T429" s="134">
        <f t="shared" si="752"/>
        <v>0</v>
      </c>
      <c r="U429" s="134">
        <f t="shared" si="752"/>
        <v>0</v>
      </c>
      <c r="V429" s="134">
        <f t="shared" si="752"/>
        <v>0</v>
      </c>
      <c r="W429" s="134">
        <f t="shared" si="752"/>
        <v>0</v>
      </c>
      <c r="X429" s="134">
        <f t="shared" si="752"/>
        <v>0</v>
      </c>
      <c r="Y429" s="134">
        <f t="shared" si="752"/>
        <v>0</v>
      </c>
      <c r="Z429" s="134">
        <f t="shared" si="752"/>
        <v>0</v>
      </c>
      <c r="AA429" s="134">
        <f t="shared" si="752"/>
        <v>0</v>
      </c>
      <c r="AB429" s="134">
        <f t="shared" si="752"/>
        <v>0</v>
      </c>
      <c r="AC429" s="134">
        <f t="shared" si="752"/>
        <v>0</v>
      </c>
      <c r="AD429" s="134">
        <f t="shared" si="752"/>
        <v>0</v>
      </c>
      <c r="AE429" s="134">
        <f t="shared" si="752"/>
        <v>0</v>
      </c>
      <c r="AF429" s="134">
        <f t="shared" si="752"/>
        <v>0</v>
      </c>
      <c r="AG429" s="134">
        <f t="shared" si="752"/>
        <v>0</v>
      </c>
      <c r="AH429" s="134">
        <f t="shared" si="752"/>
        <v>0</v>
      </c>
      <c r="AI429" s="134">
        <f t="shared" si="752"/>
        <v>0</v>
      </c>
      <c r="AJ429" s="134">
        <f t="shared" si="752"/>
        <v>0</v>
      </c>
      <c r="AK429" s="134">
        <f t="shared" si="752"/>
        <v>0</v>
      </c>
      <c r="AL429" s="134">
        <f t="shared" si="752"/>
        <v>0</v>
      </c>
      <c r="AM429" s="134">
        <f t="shared" si="752"/>
        <v>0</v>
      </c>
      <c r="AN429" s="134">
        <f t="shared" si="752"/>
        <v>0</v>
      </c>
      <c r="AO429" s="134">
        <f t="shared" si="752"/>
        <v>0</v>
      </c>
      <c r="AP429" s="134">
        <f t="shared" si="752"/>
        <v>0</v>
      </c>
      <c r="AQ429" s="134">
        <f t="shared" si="752"/>
        <v>0</v>
      </c>
      <c r="AR429" s="134">
        <f t="shared" si="752"/>
        <v>0</v>
      </c>
      <c r="AS429" s="134">
        <f t="shared" si="752"/>
        <v>0</v>
      </c>
      <c r="AT429" s="134">
        <f t="shared" si="752"/>
        <v>0</v>
      </c>
    </row>
    <row r="430" spans="3:46" x14ac:dyDescent="0.75">
      <c r="C430" s="44" t="s">
        <v>97</v>
      </c>
      <c r="D430" s="142"/>
      <c r="E430" s="134">
        <f t="shared" ref="E430:AT430" si="753">IF(OR(E111="Exits",E$16=0),0,E203/SUMIFS(E$202:E$243,E$110:E$151,"Remains"))</f>
        <v>9.1489045585922135E-3</v>
      </c>
      <c r="F430" s="134">
        <f t="shared" si="753"/>
        <v>0</v>
      </c>
      <c r="G430" s="134">
        <f t="shared" si="753"/>
        <v>0</v>
      </c>
      <c r="H430" s="134">
        <f t="shared" si="753"/>
        <v>0</v>
      </c>
      <c r="I430" s="134">
        <f t="shared" si="753"/>
        <v>0</v>
      </c>
      <c r="J430" s="134">
        <f t="shared" si="753"/>
        <v>0</v>
      </c>
      <c r="K430" s="134">
        <f t="shared" si="753"/>
        <v>0</v>
      </c>
      <c r="L430" s="134">
        <f t="shared" si="753"/>
        <v>0</v>
      </c>
      <c r="M430" s="134">
        <f t="shared" si="753"/>
        <v>0</v>
      </c>
      <c r="N430" s="134">
        <f t="shared" si="753"/>
        <v>0</v>
      </c>
      <c r="O430" s="134">
        <f t="shared" si="753"/>
        <v>0</v>
      </c>
      <c r="P430" s="134">
        <f t="shared" si="753"/>
        <v>0</v>
      </c>
      <c r="Q430" s="134">
        <f t="shared" si="753"/>
        <v>0</v>
      </c>
      <c r="R430" s="134">
        <f t="shared" si="753"/>
        <v>0</v>
      </c>
      <c r="S430" s="134">
        <f t="shared" si="753"/>
        <v>0</v>
      </c>
      <c r="T430" s="134">
        <f t="shared" si="753"/>
        <v>0</v>
      </c>
      <c r="U430" s="134">
        <f t="shared" si="753"/>
        <v>0</v>
      </c>
      <c r="V430" s="134">
        <f t="shared" si="753"/>
        <v>0</v>
      </c>
      <c r="W430" s="134">
        <f t="shared" si="753"/>
        <v>0</v>
      </c>
      <c r="X430" s="134">
        <f t="shared" si="753"/>
        <v>0</v>
      </c>
      <c r="Y430" s="134">
        <f t="shared" si="753"/>
        <v>0</v>
      </c>
      <c r="Z430" s="134">
        <f t="shared" si="753"/>
        <v>0</v>
      </c>
      <c r="AA430" s="134">
        <f t="shared" si="753"/>
        <v>0</v>
      </c>
      <c r="AB430" s="134">
        <f t="shared" si="753"/>
        <v>0</v>
      </c>
      <c r="AC430" s="134">
        <f t="shared" si="753"/>
        <v>0</v>
      </c>
      <c r="AD430" s="134">
        <f t="shared" si="753"/>
        <v>0</v>
      </c>
      <c r="AE430" s="134">
        <f t="shared" si="753"/>
        <v>0</v>
      </c>
      <c r="AF430" s="134">
        <f t="shared" si="753"/>
        <v>0</v>
      </c>
      <c r="AG430" s="134">
        <f t="shared" si="753"/>
        <v>0</v>
      </c>
      <c r="AH430" s="134">
        <f t="shared" si="753"/>
        <v>0</v>
      </c>
      <c r="AI430" s="134">
        <f t="shared" si="753"/>
        <v>0</v>
      </c>
      <c r="AJ430" s="134">
        <f t="shared" si="753"/>
        <v>0</v>
      </c>
      <c r="AK430" s="134">
        <f t="shared" si="753"/>
        <v>0</v>
      </c>
      <c r="AL430" s="134">
        <f t="shared" si="753"/>
        <v>0</v>
      </c>
      <c r="AM430" s="134">
        <f t="shared" si="753"/>
        <v>0</v>
      </c>
      <c r="AN430" s="134">
        <f t="shared" si="753"/>
        <v>0</v>
      </c>
      <c r="AO430" s="134">
        <f t="shared" si="753"/>
        <v>0</v>
      </c>
      <c r="AP430" s="134">
        <f t="shared" si="753"/>
        <v>0</v>
      </c>
      <c r="AQ430" s="134">
        <f t="shared" si="753"/>
        <v>0</v>
      </c>
      <c r="AR430" s="134">
        <f t="shared" si="753"/>
        <v>0</v>
      </c>
      <c r="AS430" s="134">
        <f t="shared" si="753"/>
        <v>0</v>
      </c>
      <c r="AT430" s="134">
        <f t="shared" si="753"/>
        <v>0</v>
      </c>
    </row>
    <row r="431" spans="3:46" x14ac:dyDescent="0.75">
      <c r="C431" s="44" t="s">
        <v>65</v>
      </c>
      <c r="D431" s="142"/>
      <c r="E431" s="134">
        <f t="shared" ref="E431:AT431" si="754">IF(OR(E112="Exits",E$16=0),0,E204/SUMIFS(E$202:E$243,E$110:E$151,"Remains"))</f>
        <v>1.4824372487656163E-2</v>
      </c>
      <c r="F431" s="134">
        <f t="shared" si="754"/>
        <v>1.496125155016572E-2</v>
      </c>
      <c r="G431" s="134">
        <f t="shared" si="754"/>
        <v>0</v>
      </c>
      <c r="H431" s="134">
        <f t="shared" si="754"/>
        <v>0</v>
      </c>
      <c r="I431" s="134">
        <f t="shared" si="754"/>
        <v>0</v>
      </c>
      <c r="J431" s="134">
        <f t="shared" si="754"/>
        <v>0</v>
      </c>
      <c r="K431" s="134">
        <f t="shared" si="754"/>
        <v>0</v>
      </c>
      <c r="L431" s="134">
        <f t="shared" si="754"/>
        <v>0</v>
      </c>
      <c r="M431" s="134">
        <f t="shared" si="754"/>
        <v>0</v>
      </c>
      <c r="N431" s="134">
        <f t="shared" si="754"/>
        <v>0</v>
      </c>
      <c r="O431" s="134">
        <f t="shared" si="754"/>
        <v>0</v>
      </c>
      <c r="P431" s="134">
        <f t="shared" si="754"/>
        <v>0</v>
      </c>
      <c r="Q431" s="134">
        <f t="shared" si="754"/>
        <v>0</v>
      </c>
      <c r="R431" s="134">
        <f t="shared" si="754"/>
        <v>0</v>
      </c>
      <c r="S431" s="134">
        <f t="shared" si="754"/>
        <v>0</v>
      </c>
      <c r="T431" s="134">
        <f t="shared" si="754"/>
        <v>0</v>
      </c>
      <c r="U431" s="134">
        <f t="shared" si="754"/>
        <v>0</v>
      </c>
      <c r="V431" s="134">
        <f t="shared" si="754"/>
        <v>0</v>
      </c>
      <c r="W431" s="134">
        <f t="shared" si="754"/>
        <v>0</v>
      </c>
      <c r="X431" s="134">
        <f t="shared" si="754"/>
        <v>0</v>
      </c>
      <c r="Y431" s="134">
        <f t="shared" si="754"/>
        <v>0</v>
      </c>
      <c r="Z431" s="134">
        <f t="shared" si="754"/>
        <v>0</v>
      </c>
      <c r="AA431" s="134">
        <f t="shared" si="754"/>
        <v>0</v>
      </c>
      <c r="AB431" s="134">
        <f t="shared" si="754"/>
        <v>0</v>
      </c>
      <c r="AC431" s="134">
        <f t="shared" si="754"/>
        <v>0</v>
      </c>
      <c r="AD431" s="134">
        <f t="shared" si="754"/>
        <v>0</v>
      </c>
      <c r="AE431" s="134">
        <f t="shared" si="754"/>
        <v>0</v>
      </c>
      <c r="AF431" s="134">
        <f t="shared" si="754"/>
        <v>0</v>
      </c>
      <c r="AG431" s="134">
        <f t="shared" si="754"/>
        <v>0</v>
      </c>
      <c r="AH431" s="134">
        <f t="shared" si="754"/>
        <v>0</v>
      </c>
      <c r="AI431" s="134">
        <f t="shared" si="754"/>
        <v>0</v>
      </c>
      <c r="AJ431" s="134">
        <f t="shared" si="754"/>
        <v>0</v>
      </c>
      <c r="AK431" s="134">
        <f t="shared" si="754"/>
        <v>0</v>
      </c>
      <c r="AL431" s="134">
        <f t="shared" si="754"/>
        <v>0</v>
      </c>
      <c r="AM431" s="134">
        <f t="shared" si="754"/>
        <v>0</v>
      </c>
      <c r="AN431" s="134">
        <f t="shared" si="754"/>
        <v>0</v>
      </c>
      <c r="AO431" s="134">
        <f t="shared" si="754"/>
        <v>0</v>
      </c>
      <c r="AP431" s="134">
        <f t="shared" si="754"/>
        <v>0</v>
      </c>
      <c r="AQ431" s="134">
        <f t="shared" si="754"/>
        <v>0</v>
      </c>
      <c r="AR431" s="134">
        <f t="shared" si="754"/>
        <v>0</v>
      </c>
      <c r="AS431" s="134">
        <f t="shared" si="754"/>
        <v>0</v>
      </c>
      <c r="AT431" s="134">
        <f t="shared" si="754"/>
        <v>0</v>
      </c>
    </row>
    <row r="432" spans="3:46" x14ac:dyDescent="0.75">
      <c r="C432" s="44" t="s">
        <v>66</v>
      </c>
      <c r="D432" s="142"/>
      <c r="E432" s="134">
        <f t="shared" ref="E432:AT432" si="755">IF(OR(E113="Exits",E$16=0),0,E205/SUMIFS(E$202:E$243,E$110:E$151,"Remains"))</f>
        <v>4.873376250077761E-3</v>
      </c>
      <c r="F432" s="134">
        <f t="shared" si="755"/>
        <v>4.918373984243064E-3</v>
      </c>
      <c r="G432" s="134">
        <f t="shared" si="755"/>
        <v>4.9930766601650536E-3</v>
      </c>
      <c r="H432" s="134">
        <f t="shared" si="755"/>
        <v>0</v>
      </c>
      <c r="I432" s="134">
        <f t="shared" si="755"/>
        <v>0</v>
      </c>
      <c r="J432" s="134">
        <f t="shared" si="755"/>
        <v>0</v>
      </c>
      <c r="K432" s="134">
        <f t="shared" si="755"/>
        <v>0</v>
      </c>
      <c r="L432" s="134">
        <f t="shared" si="755"/>
        <v>0</v>
      </c>
      <c r="M432" s="134">
        <f t="shared" si="755"/>
        <v>0</v>
      </c>
      <c r="N432" s="134">
        <f t="shared" si="755"/>
        <v>0</v>
      </c>
      <c r="O432" s="134">
        <f t="shared" si="755"/>
        <v>0</v>
      </c>
      <c r="P432" s="134">
        <f t="shared" si="755"/>
        <v>0</v>
      </c>
      <c r="Q432" s="134">
        <f t="shared" si="755"/>
        <v>0</v>
      </c>
      <c r="R432" s="134">
        <f t="shared" si="755"/>
        <v>0</v>
      </c>
      <c r="S432" s="134">
        <f t="shared" si="755"/>
        <v>0</v>
      </c>
      <c r="T432" s="134">
        <f t="shared" si="755"/>
        <v>0</v>
      </c>
      <c r="U432" s="134">
        <f t="shared" si="755"/>
        <v>0</v>
      </c>
      <c r="V432" s="134">
        <f t="shared" si="755"/>
        <v>0</v>
      </c>
      <c r="W432" s="134">
        <f t="shared" si="755"/>
        <v>0</v>
      </c>
      <c r="X432" s="134">
        <f t="shared" si="755"/>
        <v>0</v>
      </c>
      <c r="Y432" s="134">
        <f t="shared" si="755"/>
        <v>0</v>
      </c>
      <c r="Z432" s="134">
        <f t="shared" si="755"/>
        <v>0</v>
      </c>
      <c r="AA432" s="134">
        <f t="shared" si="755"/>
        <v>0</v>
      </c>
      <c r="AB432" s="134">
        <f t="shared" si="755"/>
        <v>0</v>
      </c>
      <c r="AC432" s="134">
        <f t="shared" si="755"/>
        <v>0</v>
      </c>
      <c r="AD432" s="134">
        <f t="shared" si="755"/>
        <v>0</v>
      </c>
      <c r="AE432" s="134">
        <f t="shared" si="755"/>
        <v>0</v>
      </c>
      <c r="AF432" s="134">
        <f t="shared" si="755"/>
        <v>0</v>
      </c>
      <c r="AG432" s="134">
        <f t="shared" si="755"/>
        <v>0</v>
      </c>
      <c r="AH432" s="134">
        <f t="shared" si="755"/>
        <v>0</v>
      </c>
      <c r="AI432" s="134">
        <f t="shared" si="755"/>
        <v>0</v>
      </c>
      <c r="AJ432" s="134">
        <f t="shared" si="755"/>
        <v>0</v>
      </c>
      <c r="AK432" s="134">
        <f t="shared" si="755"/>
        <v>0</v>
      </c>
      <c r="AL432" s="134">
        <f t="shared" si="755"/>
        <v>0</v>
      </c>
      <c r="AM432" s="134">
        <f t="shared" si="755"/>
        <v>0</v>
      </c>
      <c r="AN432" s="134">
        <f t="shared" si="755"/>
        <v>0</v>
      </c>
      <c r="AO432" s="134">
        <f t="shared" si="755"/>
        <v>0</v>
      </c>
      <c r="AP432" s="134">
        <f t="shared" si="755"/>
        <v>0</v>
      </c>
      <c r="AQ432" s="134">
        <f t="shared" si="755"/>
        <v>0</v>
      </c>
      <c r="AR432" s="134">
        <f t="shared" si="755"/>
        <v>0</v>
      </c>
      <c r="AS432" s="134">
        <f t="shared" si="755"/>
        <v>0</v>
      </c>
      <c r="AT432" s="134">
        <f t="shared" si="755"/>
        <v>0</v>
      </c>
    </row>
    <row r="433" spans="3:46" x14ac:dyDescent="0.75">
      <c r="C433" s="44" t="s">
        <v>67</v>
      </c>
      <c r="D433" s="142"/>
      <c r="E433" s="134">
        <f t="shared" ref="E433:AT433" si="756">IF(OR(E114="Exits",E$16=0),0,E206/SUMIFS(E$202:E$243,E$110:E$151,"Remains"))</f>
        <v>5.9676511556195216E-3</v>
      </c>
      <c r="F433" s="134">
        <f t="shared" si="756"/>
        <v>6.0227527456696529E-3</v>
      </c>
      <c r="G433" s="134">
        <f t="shared" si="756"/>
        <v>6.1142292677802985E-3</v>
      </c>
      <c r="H433" s="134">
        <f t="shared" si="756"/>
        <v>6.1449112808756251E-3</v>
      </c>
      <c r="I433" s="134">
        <f t="shared" si="756"/>
        <v>0</v>
      </c>
      <c r="J433" s="134">
        <f t="shared" si="756"/>
        <v>0</v>
      </c>
      <c r="K433" s="134">
        <f t="shared" si="756"/>
        <v>0</v>
      </c>
      <c r="L433" s="134">
        <f t="shared" si="756"/>
        <v>0</v>
      </c>
      <c r="M433" s="134">
        <f t="shared" si="756"/>
        <v>0</v>
      </c>
      <c r="N433" s="134">
        <f t="shared" si="756"/>
        <v>0</v>
      </c>
      <c r="O433" s="134">
        <f t="shared" si="756"/>
        <v>0</v>
      </c>
      <c r="P433" s="134">
        <f t="shared" si="756"/>
        <v>0</v>
      </c>
      <c r="Q433" s="134">
        <f t="shared" si="756"/>
        <v>0</v>
      </c>
      <c r="R433" s="134">
        <f t="shared" si="756"/>
        <v>0</v>
      </c>
      <c r="S433" s="134">
        <f t="shared" si="756"/>
        <v>0</v>
      </c>
      <c r="T433" s="134">
        <f t="shared" si="756"/>
        <v>0</v>
      </c>
      <c r="U433" s="134">
        <f t="shared" si="756"/>
        <v>0</v>
      </c>
      <c r="V433" s="134">
        <f t="shared" si="756"/>
        <v>0</v>
      </c>
      <c r="W433" s="134">
        <f t="shared" si="756"/>
        <v>0</v>
      </c>
      <c r="X433" s="134">
        <f t="shared" si="756"/>
        <v>0</v>
      </c>
      <c r="Y433" s="134">
        <f t="shared" si="756"/>
        <v>0</v>
      </c>
      <c r="Z433" s="134">
        <f t="shared" si="756"/>
        <v>0</v>
      </c>
      <c r="AA433" s="134">
        <f t="shared" si="756"/>
        <v>0</v>
      </c>
      <c r="AB433" s="134">
        <f t="shared" si="756"/>
        <v>0</v>
      </c>
      <c r="AC433" s="134">
        <f t="shared" si="756"/>
        <v>0</v>
      </c>
      <c r="AD433" s="134">
        <f t="shared" si="756"/>
        <v>0</v>
      </c>
      <c r="AE433" s="134">
        <f t="shared" si="756"/>
        <v>0</v>
      </c>
      <c r="AF433" s="134">
        <f t="shared" si="756"/>
        <v>0</v>
      </c>
      <c r="AG433" s="134">
        <f t="shared" si="756"/>
        <v>0</v>
      </c>
      <c r="AH433" s="134">
        <f t="shared" si="756"/>
        <v>0</v>
      </c>
      <c r="AI433" s="134">
        <f t="shared" si="756"/>
        <v>0</v>
      </c>
      <c r="AJ433" s="134">
        <f t="shared" si="756"/>
        <v>0</v>
      </c>
      <c r="AK433" s="134">
        <f t="shared" si="756"/>
        <v>0</v>
      </c>
      <c r="AL433" s="134">
        <f t="shared" si="756"/>
        <v>0</v>
      </c>
      <c r="AM433" s="134">
        <f t="shared" si="756"/>
        <v>0</v>
      </c>
      <c r="AN433" s="134">
        <f t="shared" si="756"/>
        <v>0</v>
      </c>
      <c r="AO433" s="134">
        <f t="shared" si="756"/>
        <v>0</v>
      </c>
      <c r="AP433" s="134">
        <f t="shared" si="756"/>
        <v>0</v>
      </c>
      <c r="AQ433" s="134">
        <f t="shared" si="756"/>
        <v>0</v>
      </c>
      <c r="AR433" s="134">
        <f t="shared" si="756"/>
        <v>0</v>
      </c>
      <c r="AS433" s="134">
        <f t="shared" si="756"/>
        <v>0</v>
      </c>
      <c r="AT433" s="134">
        <f t="shared" si="756"/>
        <v>0</v>
      </c>
    </row>
    <row r="434" spans="3:46" x14ac:dyDescent="0.75">
      <c r="C434" s="44" t="s">
        <v>68</v>
      </c>
      <c r="D434" s="142"/>
      <c r="E434" s="134">
        <f t="shared" ref="E434:AT434" si="757">IF(OR(E115="Exits",E$16=0),0,E207/SUMIFS(E$202:E$243,E$110:E$151,"Remains"))</f>
        <v>2.8679516157242433E-2</v>
      </c>
      <c r="F434" s="134">
        <f t="shared" si="757"/>
        <v>2.8944325024403576E-2</v>
      </c>
      <c r="G434" s="134">
        <f t="shared" si="757"/>
        <v>2.9383945626457394E-2</v>
      </c>
      <c r="H434" s="134">
        <f t="shared" si="757"/>
        <v>2.9531398161358927E-2</v>
      </c>
      <c r="I434" s="134">
        <f t="shared" si="757"/>
        <v>2.9713987981305045E-2</v>
      </c>
      <c r="J434" s="134">
        <f t="shared" si="757"/>
        <v>0</v>
      </c>
      <c r="K434" s="134">
        <f t="shared" si="757"/>
        <v>0</v>
      </c>
      <c r="L434" s="134">
        <f t="shared" si="757"/>
        <v>0</v>
      </c>
      <c r="M434" s="134">
        <f t="shared" si="757"/>
        <v>0</v>
      </c>
      <c r="N434" s="134">
        <f t="shared" si="757"/>
        <v>0</v>
      </c>
      <c r="O434" s="134">
        <f t="shared" si="757"/>
        <v>0</v>
      </c>
      <c r="P434" s="134">
        <f t="shared" si="757"/>
        <v>0</v>
      </c>
      <c r="Q434" s="134">
        <f t="shared" si="757"/>
        <v>0</v>
      </c>
      <c r="R434" s="134">
        <f t="shared" si="757"/>
        <v>0</v>
      </c>
      <c r="S434" s="134">
        <f t="shared" si="757"/>
        <v>0</v>
      </c>
      <c r="T434" s="134">
        <f t="shared" si="757"/>
        <v>0</v>
      </c>
      <c r="U434" s="134">
        <f t="shared" si="757"/>
        <v>0</v>
      </c>
      <c r="V434" s="134">
        <f t="shared" si="757"/>
        <v>0</v>
      </c>
      <c r="W434" s="134">
        <f t="shared" si="757"/>
        <v>0</v>
      </c>
      <c r="X434" s="134">
        <f t="shared" si="757"/>
        <v>0</v>
      </c>
      <c r="Y434" s="134">
        <f t="shared" si="757"/>
        <v>0</v>
      </c>
      <c r="Z434" s="134">
        <f t="shared" si="757"/>
        <v>0</v>
      </c>
      <c r="AA434" s="134">
        <f t="shared" si="757"/>
        <v>0</v>
      </c>
      <c r="AB434" s="134">
        <f t="shared" si="757"/>
        <v>0</v>
      </c>
      <c r="AC434" s="134">
        <f t="shared" si="757"/>
        <v>0</v>
      </c>
      <c r="AD434" s="134">
        <f t="shared" si="757"/>
        <v>0</v>
      </c>
      <c r="AE434" s="134">
        <f t="shared" si="757"/>
        <v>0</v>
      </c>
      <c r="AF434" s="134">
        <f t="shared" si="757"/>
        <v>0</v>
      </c>
      <c r="AG434" s="134">
        <f t="shared" si="757"/>
        <v>0</v>
      </c>
      <c r="AH434" s="134">
        <f t="shared" si="757"/>
        <v>0</v>
      </c>
      <c r="AI434" s="134">
        <f t="shared" si="757"/>
        <v>0</v>
      </c>
      <c r="AJ434" s="134">
        <f t="shared" si="757"/>
        <v>0</v>
      </c>
      <c r="AK434" s="134">
        <f t="shared" si="757"/>
        <v>0</v>
      </c>
      <c r="AL434" s="134">
        <f t="shared" si="757"/>
        <v>0</v>
      </c>
      <c r="AM434" s="134">
        <f t="shared" si="757"/>
        <v>0</v>
      </c>
      <c r="AN434" s="134">
        <f t="shared" si="757"/>
        <v>0</v>
      </c>
      <c r="AO434" s="134">
        <f t="shared" si="757"/>
        <v>0</v>
      </c>
      <c r="AP434" s="134">
        <f t="shared" si="757"/>
        <v>0</v>
      </c>
      <c r="AQ434" s="134">
        <f t="shared" si="757"/>
        <v>0</v>
      </c>
      <c r="AR434" s="134">
        <f t="shared" si="757"/>
        <v>0</v>
      </c>
      <c r="AS434" s="134">
        <f t="shared" si="757"/>
        <v>0</v>
      </c>
      <c r="AT434" s="134">
        <f t="shared" si="757"/>
        <v>0</v>
      </c>
    </row>
    <row r="435" spans="3:46" x14ac:dyDescent="0.75">
      <c r="C435" s="44" t="s">
        <v>99</v>
      </c>
      <c r="D435" s="142"/>
      <c r="E435" s="134">
        <f t="shared" ref="E435:AT435" si="758">IF(OR(E116="Exits",E$16=0),0,E208/SUMIFS(E$202:E$243,E$110:E$151,"Remains"))</f>
        <v>4.7150607908171167E-2</v>
      </c>
      <c r="F435" s="134">
        <f t="shared" si="758"/>
        <v>4.7585967382078091E-2</v>
      </c>
      <c r="G435" s="134">
        <f t="shared" si="758"/>
        <v>4.8308726389661945E-2</v>
      </c>
      <c r="H435" s="134">
        <f t="shared" si="758"/>
        <v>4.855114598349642E-2</v>
      </c>
      <c r="I435" s="134">
        <f t="shared" si="758"/>
        <v>4.8851333091294927E-2</v>
      </c>
      <c r="J435" s="134">
        <f t="shared" si="758"/>
        <v>5.0347353755681785E-2</v>
      </c>
      <c r="K435" s="134">
        <f t="shared" si="758"/>
        <v>0</v>
      </c>
      <c r="L435" s="134">
        <f t="shared" si="758"/>
        <v>0</v>
      </c>
      <c r="M435" s="134">
        <f t="shared" si="758"/>
        <v>0</v>
      </c>
      <c r="N435" s="134">
        <f t="shared" si="758"/>
        <v>0</v>
      </c>
      <c r="O435" s="134">
        <f t="shared" si="758"/>
        <v>0</v>
      </c>
      <c r="P435" s="134">
        <f t="shared" si="758"/>
        <v>0</v>
      </c>
      <c r="Q435" s="134">
        <f t="shared" si="758"/>
        <v>0</v>
      </c>
      <c r="R435" s="134">
        <f t="shared" si="758"/>
        <v>0</v>
      </c>
      <c r="S435" s="134">
        <f t="shared" si="758"/>
        <v>0</v>
      </c>
      <c r="T435" s="134">
        <f t="shared" si="758"/>
        <v>0</v>
      </c>
      <c r="U435" s="134">
        <f t="shared" si="758"/>
        <v>0</v>
      </c>
      <c r="V435" s="134">
        <f t="shared" si="758"/>
        <v>0</v>
      </c>
      <c r="W435" s="134">
        <f t="shared" si="758"/>
        <v>0</v>
      </c>
      <c r="X435" s="134">
        <f t="shared" si="758"/>
        <v>0</v>
      </c>
      <c r="Y435" s="134">
        <f t="shared" si="758"/>
        <v>0</v>
      </c>
      <c r="Z435" s="134">
        <f t="shared" si="758"/>
        <v>0</v>
      </c>
      <c r="AA435" s="134">
        <f t="shared" si="758"/>
        <v>0</v>
      </c>
      <c r="AB435" s="134">
        <f t="shared" si="758"/>
        <v>0</v>
      </c>
      <c r="AC435" s="134">
        <f t="shared" si="758"/>
        <v>0</v>
      </c>
      <c r="AD435" s="134">
        <f t="shared" si="758"/>
        <v>0</v>
      </c>
      <c r="AE435" s="134">
        <f t="shared" si="758"/>
        <v>0</v>
      </c>
      <c r="AF435" s="134">
        <f t="shared" si="758"/>
        <v>0</v>
      </c>
      <c r="AG435" s="134">
        <f t="shared" si="758"/>
        <v>0</v>
      </c>
      <c r="AH435" s="134">
        <f t="shared" si="758"/>
        <v>0</v>
      </c>
      <c r="AI435" s="134">
        <f t="shared" si="758"/>
        <v>0</v>
      </c>
      <c r="AJ435" s="134">
        <f t="shared" si="758"/>
        <v>0</v>
      </c>
      <c r="AK435" s="134">
        <f t="shared" si="758"/>
        <v>0</v>
      </c>
      <c r="AL435" s="134">
        <f t="shared" si="758"/>
        <v>0</v>
      </c>
      <c r="AM435" s="134">
        <f t="shared" si="758"/>
        <v>0</v>
      </c>
      <c r="AN435" s="134">
        <f t="shared" si="758"/>
        <v>0</v>
      </c>
      <c r="AO435" s="134">
        <f t="shared" si="758"/>
        <v>0</v>
      </c>
      <c r="AP435" s="134">
        <f t="shared" si="758"/>
        <v>0</v>
      </c>
      <c r="AQ435" s="134">
        <f t="shared" si="758"/>
        <v>0</v>
      </c>
      <c r="AR435" s="134">
        <f t="shared" si="758"/>
        <v>0</v>
      </c>
      <c r="AS435" s="134">
        <f t="shared" si="758"/>
        <v>0</v>
      </c>
      <c r="AT435" s="134">
        <f t="shared" si="758"/>
        <v>0</v>
      </c>
    </row>
    <row r="436" spans="3:46" x14ac:dyDescent="0.75">
      <c r="C436" s="44" t="s">
        <v>100</v>
      </c>
      <c r="D436" s="142"/>
      <c r="E436" s="134">
        <f t="shared" ref="E436:AT436" si="759">IF(OR(E117="Exits",E$16=0),0,E209/SUMIFS(E$202:E$243,E$110:E$151,"Remains"))</f>
        <v>2.2872312185692602E-3</v>
      </c>
      <c r="F436" s="134">
        <f t="shared" si="759"/>
        <v>2.3083500932603164E-3</v>
      </c>
      <c r="G436" s="134">
        <f t="shared" si="759"/>
        <v>2.3434104464347119E-3</v>
      </c>
      <c r="H436" s="134">
        <f t="shared" si="759"/>
        <v>2.3551699907462288E-3</v>
      </c>
      <c r="I436" s="134">
        <f t="shared" si="759"/>
        <v>2.3697317823079822E-3</v>
      </c>
      <c r="J436" s="134">
        <f t="shared" si="759"/>
        <v>2.4423023242164648E-3</v>
      </c>
      <c r="K436" s="134">
        <f t="shared" si="759"/>
        <v>2.5717848877431855E-3</v>
      </c>
      <c r="L436" s="134">
        <f t="shared" si="759"/>
        <v>0</v>
      </c>
      <c r="M436" s="134">
        <f t="shared" si="759"/>
        <v>0</v>
      </c>
      <c r="N436" s="134">
        <f t="shared" si="759"/>
        <v>0</v>
      </c>
      <c r="O436" s="134">
        <f t="shared" si="759"/>
        <v>0</v>
      </c>
      <c r="P436" s="134">
        <f t="shared" si="759"/>
        <v>0</v>
      </c>
      <c r="Q436" s="134">
        <f t="shared" si="759"/>
        <v>0</v>
      </c>
      <c r="R436" s="134">
        <f t="shared" si="759"/>
        <v>0</v>
      </c>
      <c r="S436" s="134">
        <f t="shared" si="759"/>
        <v>0</v>
      </c>
      <c r="T436" s="134">
        <f t="shared" si="759"/>
        <v>0</v>
      </c>
      <c r="U436" s="134">
        <f t="shared" si="759"/>
        <v>0</v>
      </c>
      <c r="V436" s="134">
        <f t="shared" si="759"/>
        <v>0</v>
      </c>
      <c r="W436" s="134">
        <f t="shared" si="759"/>
        <v>0</v>
      </c>
      <c r="X436" s="134">
        <f t="shared" si="759"/>
        <v>0</v>
      </c>
      <c r="Y436" s="134">
        <f t="shared" si="759"/>
        <v>0</v>
      </c>
      <c r="Z436" s="134">
        <f t="shared" si="759"/>
        <v>0</v>
      </c>
      <c r="AA436" s="134">
        <f t="shared" si="759"/>
        <v>0</v>
      </c>
      <c r="AB436" s="134">
        <f t="shared" si="759"/>
        <v>0</v>
      </c>
      <c r="AC436" s="134">
        <f t="shared" si="759"/>
        <v>0</v>
      </c>
      <c r="AD436" s="134">
        <f t="shared" si="759"/>
        <v>0</v>
      </c>
      <c r="AE436" s="134">
        <f t="shared" si="759"/>
        <v>0</v>
      </c>
      <c r="AF436" s="134">
        <f t="shared" si="759"/>
        <v>0</v>
      </c>
      <c r="AG436" s="134">
        <f t="shared" si="759"/>
        <v>0</v>
      </c>
      <c r="AH436" s="134">
        <f t="shared" si="759"/>
        <v>0</v>
      </c>
      <c r="AI436" s="134">
        <f t="shared" si="759"/>
        <v>0</v>
      </c>
      <c r="AJ436" s="134">
        <f t="shared" si="759"/>
        <v>0</v>
      </c>
      <c r="AK436" s="134">
        <f t="shared" si="759"/>
        <v>0</v>
      </c>
      <c r="AL436" s="134">
        <f t="shared" si="759"/>
        <v>0</v>
      </c>
      <c r="AM436" s="134">
        <f t="shared" si="759"/>
        <v>0</v>
      </c>
      <c r="AN436" s="134">
        <f t="shared" si="759"/>
        <v>0</v>
      </c>
      <c r="AO436" s="134">
        <f t="shared" si="759"/>
        <v>0</v>
      </c>
      <c r="AP436" s="134">
        <f t="shared" si="759"/>
        <v>0</v>
      </c>
      <c r="AQ436" s="134">
        <f t="shared" si="759"/>
        <v>0</v>
      </c>
      <c r="AR436" s="134">
        <f t="shared" si="759"/>
        <v>0</v>
      </c>
      <c r="AS436" s="134">
        <f t="shared" si="759"/>
        <v>0</v>
      </c>
      <c r="AT436" s="134">
        <f t="shared" si="759"/>
        <v>0</v>
      </c>
    </row>
    <row r="437" spans="3:46" x14ac:dyDescent="0.75">
      <c r="C437" s="44" t="s">
        <v>69</v>
      </c>
      <c r="D437" s="142"/>
      <c r="E437" s="134">
        <f t="shared" ref="E437:AT437" si="760">IF(OR(E118="Exits",E$16=0),0,E210/SUMIFS(E$202:E$243,E$110:E$151,"Remains"))</f>
        <v>1.0134650028427641E-2</v>
      </c>
      <c r="F437" s="134">
        <f t="shared" si="760"/>
        <v>1.0228227101987329E-2</v>
      </c>
      <c r="G437" s="134">
        <f t="shared" si="760"/>
        <v>1.0383578430882638E-2</v>
      </c>
      <c r="H437" s="134">
        <f t="shared" si="760"/>
        <v>1.0435684604112278E-2</v>
      </c>
      <c r="I437" s="134">
        <f t="shared" si="760"/>
        <v>1.0500207447306766E-2</v>
      </c>
      <c r="J437" s="134">
        <f t="shared" si="760"/>
        <v>1.0821765249878153E-2</v>
      </c>
      <c r="K437" s="134">
        <f t="shared" si="760"/>
        <v>1.1395498441115299E-2</v>
      </c>
      <c r="L437" s="134">
        <f t="shared" si="760"/>
        <v>1.1424880776841451E-2</v>
      </c>
      <c r="M437" s="134">
        <f t="shared" si="760"/>
        <v>0</v>
      </c>
      <c r="N437" s="134">
        <f t="shared" si="760"/>
        <v>0</v>
      </c>
      <c r="O437" s="134">
        <f t="shared" si="760"/>
        <v>0</v>
      </c>
      <c r="P437" s="134">
        <f t="shared" si="760"/>
        <v>0</v>
      </c>
      <c r="Q437" s="134">
        <f t="shared" si="760"/>
        <v>0</v>
      </c>
      <c r="R437" s="134">
        <f t="shared" si="760"/>
        <v>0</v>
      </c>
      <c r="S437" s="134">
        <f t="shared" si="760"/>
        <v>0</v>
      </c>
      <c r="T437" s="134">
        <f t="shared" si="760"/>
        <v>0</v>
      </c>
      <c r="U437" s="134">
        <f t="shared" si="760"/>
        <v>0</v>
      </c>
      <c r="V437" s="134">
        <f t="shared" si="760"/>
        <v>0</v>
      </c>
      <c r="W437" s="134">
        <f t="shared" si="760"/>
        <v>0</v>
      </c>
      <c r="X437" s="134">
        <f t="shared" si="760"/>
        <v>0</v>
      </c>
      <c r="Y437" s="134">
        <f t="shared" si="760"/>
        <v>0</v>
      </c>
      <c r="Z437" s="134">
        <f t="shared" si="760"/>
        <v>0</v>
      </c>
      <c r="AA437" s="134">
        <f t="shared" si="760"/>
        <v>0</v>
      </c>
      <c r="AB437" s="134">
        <f t="shared" si="760"/>
        <v>0</v>
      </c>
      <c r="AC437" s="134">
        <f t="shared" si="760"/>
        <v>0</v>
      </c>
      <c r="AD437" s="134">
        <f t="shared" si="760"/>
        <v>0</v>
      </c>
      <c r="AE437" s="134">
        <f t="shared" si="760"/>
        <v>0</v>
      </c>
      <c r="AF437" s="134">
        <f t="shared" si="760"/>
        <v>0</v>
      </c>
      <c r="AG437" s="134">
        <f t="shared" si="760"/>
        <v>0</v>
      </c>
      <c r="AH437" s="134">
        <f t="shared" si="760"/>
        <v>0</v>
      </c>
      <c r="AI437" s="134">
        <f t="shared" si="760"/>
        <v>0</v>
      </c>
      <c r="AJ437" s="134">
        <f t="shared" si="760"/>
        <v>0</v>
      </c>
      <c r="AK437" s="134">
        <f t="shared" si="760"/>
        <v>0</v>
      </c>
      <c r="AL437" s="134">
        <f t="shared" si="760"/>
        <v>0</v>
      </c>
      <c r="AM437" s="134">
        <f t="shared" si="760"/>
        <v>0</v>
      </c>
      <c r="AN437" s="134">
        <f t="shared" si="760"/>
        <v>0</v>
      </c>
      <c r="AO437" s="134">
        <f t="shared" si="760"/>
        <v>0</v>
      </c>
      <c r="AP437" s="134">
        <f t="shared" si="760"/>
        <v>0</v>
      </c>
      <c r="AQ437" s="134">
        <f t="shared" si="760"/>
        <v>0</v>
      </c>
      <c r="AR437" s="134">
        <f t="shared" si="760"/>
        <v>0</v>
      </c>
      <c r="AS437" s="134">
        <f t="shared" si="760"/>
        <v>0</v>
      </c>
      <c r="AT437" s="134">
        <f t="shared" si="760"/>
        <v>0</v>
      </c>
    </row>
    <row r="438" spans="3:46" x14ac:dyDescent="0.75">
      <c r="C438" s="44" t="s">
        <v>138</v>
      </c>
      <c r="D438" s="142"/>
      <c r="E438" s="134">
        <f t="shared" ref="E438:AT438" si="761">IF(OR(E119="Exits",E$16=0),0,E211/SUMIFS(E$202:E$243,E$110:E$151,"Remains"))</f>
        <v>6.5478734121825102E-2</v>
      </c>
      <c r="F438" s="134">
        <f t="shared" si="761"/>
        <v>6.6083324147363856E-2</v>
      </c>
      <c r="G438" s="134">
        <f t="shared" si="761"/>
        <v>6.7087030080146451E-2</v>
      </c>
      <c r="H438" s="134">
        <f t="shared" si="761"/>
        <v>6.7423681691542905E-2</v>
      </c>
      <c r="I438" s="134">
        <f t="shared" si="761"/>
        <v>6.7840555888724383E-2</v>
      </c>
      <c r="J438" s="134">
        <f t="shared" si="761"/>
        <v>6.9918101516872416E-2</v>
      </c>
      <c r="K438" s="134">
        <f t="shared" si="761"/>
        <v>7.3624921484064881E-2</v>
      </c>
      <c r="L438" s="134">
        <f t="shared" si="761"/>
        <v>7.381475716102405E-2</v>
      </c>
      <c r="M438" s="134">
        <f t="shared" si="761"/>
        <v>7.4667828196029379E-2</v>
      </c>
      <c r="N438" s="134">
        <f t="shared" si="761"/>
        <v>0</v>
      </c>
      <c r="O438" s="134">
        <f t="shared" si="761"/>
        <v>0</v>
      </c>
      <c r="P438" s="134">
        <f t="shared" si="761"/>
        <v>0</v>
      </c>
      <c r="Q438" s="134">
        <f t="shared" si="761"/>
        <v>0</v>
      </c>
      <c r="R438" s="134">
        <f t="shared" si="761"/>
        <v>0</v>
      </c>
      <c r="S438" s="134">
        <f t="shared" si="761"/>
        <v>0</v>
      </c>
      <c r="T438" s="134">
        <f t="shared" si="761"/>
        <v>0</v>
      </c>
      <c r="U438" s="134">
        <f t="shared" si="761"/>
        <v>0</v>
      </c>
      <c r="V438" s="134">
        <f t="shared" si="761"/>
        <v>0</v>
      </c>
      <c r="W438" s="134">
        <f t="shared" si="761"/>
        <v>0</v>
      </c>
      <c r="X438" s="134">
        <f t="shared" si="761"/>
        <v>0</v>
      </c>
      <c r="Y438" s="134">
        <f t="shared" si="761"/>
        <v>0</v>
      </c>
      <c r="Z438" s="134">
        <f t="shared" si="761"/>
        <v>0</v>
      </c>
      <c r="AA438" s="134">
        <f t="shared" si="761"/>
        <v>0</v>
      </c>
      <c r="AB438" s="134">
        <f t="shared" si="761"/>
        <v>0</v>
      </c>
      <c r="AC438" s="134">
        <f t="shared" si="761"/>
        <v>0</v>
      </c>
      <c r="AD438" s="134">
        <f t="shared" si="761"/>
        <v>0</v>
      </c>
      <c r="AE438" s="134">
        <f t="shared" si="761"/>
        <v>0</v>
      </c>
      <c r="AF438" s="134">
        <f t="shared" si="761"/>
        <v>0</v>
      </c>
      <c r="AG438" s="134">
        <f t="shared" si="761"/>
        <v>0</v>
      </c>
      <c r="AH438" s="134">
        <f t="shared" si="761"/>
        <v>0</v>
      </c>
      <c r="AI438" s="134">
        <f t="shared" si="761"/>
        <v>0</v>
      </c>
      <c r="AJ438" s="134">
        <f t="shared" si="761"/>
        <v>0</v>
      </c>
      <c r="AK438" s="134">
        <f t="shared" si="761"/>
        <v>0</v>
      </c>
      <c r="AL438" s="134">
        <f t="shared" si="761"/>
        <v>0</v>
      </c>
      <c r="AM438" s="134">
        <f t="shared" si="761"/>
        <v>0</v>
      </c>
      <c r="AN438" s="134">
        <f t="shared" si="761"/>
        <v>0</v>
      </c>
      <c r="AO438" s="134">
        <f t="shared" si="761"/>
        <v>0</v>
      </c>
      <c r="AP438" s="134">
        <f t="shared" si="761"/>
        <v>0</v>
      </c>
      <c r="AQ438" s="134">
        <f t="shared" si="761"/>
        <v>0</v>
      </c>
      <c r="AR438" s="134">
        <f t="shared" si="761"/>
        <v>0</v>
      </c>
      <c r="AS438" s="134">
        <f t="shared" si="761"/>
        <v>0</v>
      </c>
      <c r="AT438" s="134">
        <f t="shared" si="761"/>
        <v>0</v>
      </c>
    </row>
    <row r="439" spans="3:46" x14ac:dyDescent="0.75">
      <c r="C439" s="44" t="s">
        <v>70</v>
      </c>
      <c r="D439" s="142"/>
      <c r="E439" s="134">
        <f t="shared" ref="E439:AT439" si="762">IF(OR(E120="Exits",E$16=0),0,E212/SUMIFS(E$202:E$243,E$110:E$151,"Remains"))</f>
        <v>2.2460296892176386E-2</v>
      </c>
      <c r="F439" s="134">
        <f t="shared" si="762"/>
        <v>2.2667681345369756E-2</v>
      </c>
      <c r="G439" s="134">
        <f t="shared" si="762"/>
        <v>2.301196920531514E-2</v>
      </c>
      <c r="H439" s="134">
        <f t="shared" si="762"/>
        <v>2.3127446317733443E-2</v>
      </c>
      <c r="I439" s="134">
        <f t="shared" si="762"/>
        <v>2.3270441113844857E-2</v>
      </c>
      <c r="J439" s="134">
        <f t="shared" si="762"/>
        <v>2.3983073882957825E-2</v>
      </c>
      <c r="K439" s="134">
        <f t="shared" si="762"/>
        <v>2.5254574899365525E-2</v>
      </c>
      <c r="L439" s="134">
        <f t="shared" si="762"/>
        <v>2.5319691699841499E-2</v>
      </c>
      <c r="M439" s="134">
        <f t="shared" si="762"/>
        <v>2.5612309279782607E-2</v>
      </c>
      <c r="N439" s="134">
        <f t="shared" si="762"/>
        <v>2.7679043331920929E-2</v>
      </c>
      <c r="O439" s="134">
        <f t="shared" si="762"/>
        <v>0</v>
      </c>
      <c r="P439" s="134">
        <f t="shared" si="762"/>
        <v>0</v>
      </c>
      <c r="Q439" s="134">
        <f t="shared" si="762"/>
        <v>0</v>
      </c>
      <c r="R439" s="134">
        <f t="shared" si="762"/>
        <v>0</v>
      </c>
      <c r="S439" s="134">
        <f t="shared" si="762"/>
        <v>0</v>
      </c>
      <c r="T439" s="134">
        <f t="shared" si="762"/>
        <v>0</v>
      </c>
      <c r="U439" s="134">
        <f t="shared" si="762"/>
        <v>0</v>
      </c>
      <c r="V439" s="134">
        <f t="shared" si="762"/>
        <v>0</v>
      </c>
      <c r="W439" s="134">
        <f t="shared" si="762"/>
        <v>0</v>
      </c>
      <c r="X439" s="134">
        <f t="shared" si="762"/>
        <v>0</v>
      </c>
      <c r="Y439" s="134">
        <f t="shared" si="762"/>
        <v>0</v>
      </c>
      <c r="Z439" s="134">
        <f t="shared" si="762"/>
        <v>0</v>
      </c>
      <c r="AA439" s="134">
        <f t="shared" si="762"/>
        <v>0</v>
      </c>
      <c r="AB439" s="134">
        <f t="shared" si="762"/>
        <v>0</v>
      </c>
      <c r="AC439" s="134">
        <f t="shared" si="762"/>
        <v>0</v>
      </c>
      <c r="AD439" s="134">
        <f t="shared" si="762"/>
        <v>0</v>
      </c>
      <c r="AE439" s="134">
        <f t="shared" si="762"/>
        <v>0</v>
      </c>
      <c r="AF439" s="134">
        <f t="shared" si="762"/>
        <v>0</v>
      </c>
      <c r="AG439" s="134">
        <f t="shared" si="762"/>
        <v>0</v>
      </c>
      <c r="AH439" s="134">
        <f t="shared" si="762"/>
        <v>0</v>
      </c>
      <c r="AI439" s="134">
        <f t="shared" si="762"/>
        <v>0</v>
      </c>
      <c r="AJ439" s="134">
        <f t="shared" si="762"/>
        <v>0</v>
      </c>
      <c r="AK439" s="134">
        <f t="shared" si="762"/>
        <v>0</v>
      </c>
      <c r="AL439" s="134">
        <f t="shared" si="762"/>
        <v>0</v>
      </c>
      <c r="AM439" s="134">
        <f t="shared" si="762"/>
        <v>0</v>
      </c>
      <c r="AN439" s="134">
        <f t="shared" si="762"/>
        <v>0</v>
      </c>
      <c r="AO439" s="134">
        <f t="shared" si="762"/>
        <v>0</v>
      </c>
      <c r="AP439" s="134">
        <f t="shared" si="762"/>
        <v>0</v>
      </c>
      <c r="AQ439" s="134">
        <f t="shared" si="762"/>
        <v>0</v>
      </c>
      <c r="AR439" s="134">
        <f t="shared" si="762"/>
        <v>0</v>
      </c>
      <c r="AS439" s="134">
        <f t="shared" si="762"/>
        <v>0</v>
      </c>
      <c r="AT439" s="134">
        <f t="shared" si="762"/>
        <v>0</v>
      </c>
    </row>
    <row r="440" spans="3:46" x14ac:dyDescent="0.75">
      <c r="C440" s="44" t="s">
        <v>101</v>
      </c>
      <c r="D440" s="142"/>
      <c r="E440" s="134">
        <f t="shared" ref="E440:AT440" si="763">IF(OR(E121="Exits",E$16=0),0,E213/SUMIFS(E$202:E$243,E$110:E$151,"Remains"))</f>
        <v>3.8921025672083505E-2</v>
      </c>
      <c r="F440" s="134">
        <f t="shared" si="763"/>
        <v>3.9280398287035077E-2</v>
      </c>
      <c r="G440" s="134">
        <f t="shared" si="763"/>
        <v>3.9877008238357166E-2</v>
      </c>
      <c r="H440" s="134">
        <f t="shared" si="763"/>
        <v>4.0077116352624183E-2</v>
      </c>
      <c r="I440" s="134">
        <f t="shared" si="763"/>
        <v>4.0324909342945935E-2</v>
      </c>
      <c r="J440" s="134">
        <f t="shared" si="763"/>
        <v>4.1559817253316221E-2</v>
      </c>
      <c r="K440" s="134">
        <f t="shared" si="763"/>
        <v>4.3763177428796478E-2</v>
      </c>
      <c r="L440" s="134">
        <f t="shared" si="763"/>
        <v>4.387601710652541E-2</v>
      </c>
      <c r="M440" s="134">
        <f t="shared" si="763"/>
        <v>4.4383088602314852E-2</v>
      </c>
      <c r="N440" s="134">
        <f t="shared" si="763"/>
        <v>4.7964493135247102E-2</v>
      </c>
      <c r="O440" s="134">
        <f t="shared" si="763"/>
        <v>4.9329897505871335E-2</v>
      </c>
      <c r="P440" s="134">
        <f t="shared" si="763"/>
        <v>0</v>
      </c>
      <c r="Q440" s="134">
        <f t="shared" si="763"/>
        <v>0</v>
      </c>
      <c r="R440" s="134">
        <f t="shared" si="763"/>
        <v>0</v>
      </c>
      <c r="S440" s="134">
        <f t="shared" si="763"/>
        <v>0</v>
      </c>
      <c r="T440" s="134">
        <f t="shared" si="763"/>
        <v>0</v>
      </c>
      <c r="U440" s="134">
        <f t="shared" si="763"/>
        <v>0</v>
      </c>
      <c r="V440" s="134">
        <f t="shared" si="763"/>
        <v>0</v>
      </c>
      <c r="W440" s="134">
        <f t="shared" si="763"/>
        <v>0</v>
      </c>
      <c r="X440" s="134">
        <f t="shared" si="763"/>
        <v>0</v>
      </c>
      <c r="Y440" s="134">
        <f t="shared" si="763"/>
        <v>0</v>
      </c>
      <c r="Z440" s="134">
        <f t="shared" si="763"/>
        <v>0</v>
      </c>
      <c r="AA440" s="134">
        <f t="shared" si="763"/>
        <v>0</v>
      </c>
      <c r="AB440" s="134">
        <f t="shared" si="763"/>
        <v>0</v>
      </c>
      <c r="AC440" s="134">
        <f t="shared" si="763"/>
        <v>0</v>
      </c>
      <c r="AD440" s="134">
        <f t="shared" si="763"/>
        <v>0</v>
      </c>
      <c r="AE440" s="134">
        <f t="shared" si="763"/>
        <v>0</v>
      </c>
      <c r="AF440" s="134">
        <f t="shared" si="763"/>
        <v>0</v>
      </c>
      <c r="AG440" s="134">
        <f t="shared" si="763"/>
        <v>0</v>
      </c>
      <c r="AH440" s="134">
        <f t="shared" si="763"/>
        <v>0</v>
      </c>
      <c r="AI440" s="134">
        <f t="shared" si="763"/>
        <v>0</v>
      </c>
      <c r="AJ440" s="134">
        <f t="shared" si="763"/>
        <v>0</v>
      </c>
      <c r="AK440" s="134">
        <f t="shared" si="763"/>
        <v>0</v>
      </c>
      <c r="AL440" s="134">
        <f t="shared" si="763"/>
        <v>0</v>
      </c>
      <c r="AM440" s="134">
        <f t="shared" si="763"/>
        <v>0</v>
      </c>
      <c r="AN440" s="134">
        <f t="shared" si="763"/>
        <v>0</v>
      </c>
      <c r="AO440" s="134">
        <f t="shared" si="763"/>
        <v>0</v>
      </c>
      <c r="AP440" s="134">
        <f t="shared" si="763"/>
        <v>0</v>
      </c>
      <c r="AQ440" s="134">
        <f t="shared" si="763"/>
        <v>0</v>
      </c>
      <c r="AR440" s="134">
        <f t="shared" si="763"/>
        <v>0</v>
      </c>
      <c r="AS440" s="134">
        <f t="shared" si="763"/>
        <v>0</v>
      </c>
      <c r="AT440" s="134">
        <f t="shared" si="763"/>
        <v>0</v>
      </c>
    </row>
    <row r="441" spans="3:46" x14ac:dyDescent="0.75">
      <c r="C441" s="44" t="s">
        <v>71</v>
      </c>
      <c r="D441" s="142"/>
      <c r="E441" s="134">
        <f t="shared" ref="E441:AT441" si="764">IF(OR(E122="Exits",E$16=0),0,E214/SUMIFS(E$202:E$243,E$110:E$151,"Remains"))</f>
        <v>2.2611480123964307E-2</v>
      </c>
      <c r="F441" s="134">
        <f t="shared" si="764"/>
        <v>2.2820260509366714E-2</v>
      </c>
      <c r="G441" s="134">
        <f t="shared" si="764"/>
        <v>2.3166865816475941E-2</v>
      </c>
      <c r="H441" s="134">
        <f t="shared" si="764"/>
        <v>2.328312022062537E-2</v>
      </c>
      <c r="I441" s="134">
        <f t="shared" si="764"/>
        <v>2.3427077533639776E-2</v>
      </c>
      <c r="J441" s="134">
        <f t="shared" si="764"/>
        <v>2.4144507128263541E-2</v>
      </c>
      <c r="K441" s="134">
        <f t="shared" si="764"/>
        <v>2.542456678634036E-2</v>
      </c>
      <c r="L441" s="134">
        <f t="shared" si="764"/>
        <v>2.5490121896620831E-2</v>
      </c>
      <c r="M441" s="134">
        <f t="shared" si="764"/>
        <v>2.5784709124230705E-2</v>
      </c>
      <c r="N441" s="134">
        <f t="shared" si="764"/>
        <v>2.786535463687858E-2</v>
      </c>
      <c r="O441" s="134">
        <f t="shared" si="764"/>
        <v>2.8658597190342132E-2</v>
      </c>
      <c r="P441" s="134">
        <f t="shared" si="764"/>
        <v>3.0145680520671604E-2</v>
      </c>
      <c r="Q441" s="134">
        <f t="shared" si="764"/>
        <v>0</v>
      </c>
      <c r="R441" s="134">
        <f t="shared" si="764"/>
        <v>0</v>
      </c>
      <c r="S441" s="134">
        <f t="shared" si="764"/>
        <v>0</v>
      </c>
      <c r="T441" s="134">
        <f t="shared" si="764"/>
        <v>0</v>
      </c>
      <c r="U441" s="134">
        <f t="shared" si="764"/>
        <v>0</v>
      </c>
      <c r="V441" s="134">
        <f t="shared" si="764"/>
        <v>0</v>
      </c>
      <c r="W441" s="134">
        <f t="shared" si="764"/>
        <v>0</v>
      </c>
      <c r="X441" s="134">
        <f t="shared" si="764"/>
        <v>0</v>
      </c>
      <c r="Y441" s="134">
        <f t="shared" si="764"/>
        <v>0</v>
      </c>
      <c r="Z441" s="134">
        <f t="shared" si="764"/>
        <v>0</v>
      </c>
      <c r="AA441" s="134">
        <f t="shared" si="764"/>
        <v>0</v>
      </c>
      <c r="AB441" s="134">
        <f t="shared" si="764"/>
        <v>0</v>
      </c>
      <c r="AC441" s="134">
        <f t="shared" si="764"/>
        <v>0</v>
      </c>
      <c r="AD441" s="134">
        <f t="shared" si="764"/>
        <v>0</v>
      </c>
      <c r="AE441" s="134">
        <f t="shared" si="764"/>
        <v>0</v>
      </c>
      <c r="AF441" s="134">
        <f t="shared" si="764"/>
        <v>0</v>
      </c>
      <c r="AG441" s="134">
        <f t="shared" si="764"/>
        <v>0</v>
      </c>
      <c r="AH441" s="134">
        <f t="shared" si="764"/>
        <v>0</v>
      </c>
      <c r="AI441" s="134">
        <f t="shared" si="764"/>
        <v>0</v>
      </c>
      <c r="AJ441" s="134">
        <f t="shared" si="764"/>
        <v>0</v>
      </c>
      <c r="AK441" s="134">
        <f t="shared" si="764"/>
        <v>0</v>
      </c>
      <c r="AL441" s="134">
        <f t="shared" si="764"/>
        <v>0</v>
      </c>
      <c r="AM441" s="134">
        <f t="shared" si="764"/>
        <v>0</v>
      </c>
      <c r="AN441" s="134">
        <f t="shared" si="764"/>
        <v>0</v>
      </c>
      <c r="AO441" s="134">
        <f t="shared" si="764"/>
        <v>0</v>
      </c>
      <c r="AP441" s="134">
        <f t="shared" si="764"/>
        <v>0</v>
      </c>
      <c r="AQ441" s="134">
        <f t="shared" si="764"/>
        <v>0</v>
      </c>
      <c r="AR441" s="134">
        <f t="shared" si="764"/>
        <v>0</v>
      </c>
      <c r="AS441" s="134">
        <f t="shared" si="764"/>
        <v>0</v>
      </c>
      <c r="AT441" s="134">
        <f t="shared" si="764"/>
        <v>0</v>
      </c>
    </row>
    <row r="442" spans="3:46" x14ac:dyDescent="0.75">
      <c r="C442" s="44" t="s">
        <v>72</v>
      </c>
      <c r="D442" s="142"/>
      <c r="E442" s="134">
        <f t="shared" ref="E442:AT442" si="765">IF(OR(E123="Exits",E$16=0),0,E215/SUMIFS(E$202:E$243,E$110:E$151,"Remains"))</f>
        <v>1.7009786572786411E-2</v>
      </c>
      <c r="F442" s="134">
        <f t="shared" si="765"/>
        <v>1.716684439371673E-2</v>
      </c>
      <c r="G442" s="134">
        <f t="shared" si="765"/>
        <v>1.7427582844565626E-2</v>
      </c>
      <c r="H442" s="134">
        <f t="shared" si="765"/>
        <v>1.7515036765843095E-2</v>
      </c>
      <c r="I442" s="134">
        <f t="shared" si="765"/>
        <v>1.7623330568661055E-2</v>
      </c>
      <c r="J442" s="134">
        <f t="shared" si="765"/>
        <v>1.8163026520392121E-2</v>
      </c>
      <c r="K442" s="134">
        <f t="shared" si="765"/>
        <v>1.9125968418266574E-2</v>
      </c>
      <c r="L442" s="134">
        <f t="shared" si="765"/>
        <v>1.9175283121616954E-2</v>
      </c>
      <c r="M442" s="134">
        <f t="shared" si="765"/>
        <v>1.9396890280513297E-2</v>
      </c>
      <c r="N442" s="134">
        <f t="shared" si="765"/>
        <v>2.0962083532336619E-2</v>
      </c>
      <c r="O442" s="134">
        <f t="shared" si="765"/>
        <v>2.1558810790388468E-2</v>
      </c>
      <c r="P442" s="134">
        <f t="shared" si="765"/>
        <v>2.2677488998368512E-2</v>
      </c>
      <c r="Q442" s="134">
        <f t="shared" si="765"/>
        <v>2.3382366343991792E-2</v>
      </c>
      <c r="R442" s="134">
        <f t="shared" si="765"/>
        <v>0</v>
      </c>
      <c r="S442" s="134">
        <f t="shared" si="765"/>
        <v>0</v>
      </c>
      <c r="T442" s="134">
        <f t="shared" si="765"/>
        <v>0</v>
      </c>
      <c r="U442" s="134">
        <f t="shared" si="765"/>
        <v>0</v>
      </c>
      <c r="V442" s="134">
        <f t="shared" si="765"/>
        <v>0</v>
      </c>
      <c r="W442" s="134">
        <f t="shared" si="765"/>
        <v>0</v>
      </c>
      <c r="X442" s="134">
        <f t="shared" si="765"/>
        <v>0</v>
      </c>
      <c r="Y442" s="134">
        <f t="shared" si="765"/>
        <v>0</v>
      </c>
      <c r="Z442" s="134">
        <f t="shared" si="765"/>
        <v>0</v>
      </c>
      <c r="AA442" s="134">
        <f t="shared" si="765"/>
        <v>0</v>
      </c>
      <c r="AB442" s="134">
        <f t="shared" si="765"/>
        <v>0</v>
      </c>
      <c r="AC442" s="134">
        <f t="shared" si="765"/>
        <v>0</v>
      </c>
      <c r="AD442" s="134">
        <f t="shared" si="765"/>
        <v>0</v>
      </c>
      <c r="AE442" s="134">
        <f t="shared" si="765"/>
        <v>0</v>
      </c>
      <c r="AF442" s="134">
        <f t="shared" si="765"/>
        <v>0</v>
      </c>
      <c r="AG442" s="134">
        <f t="shared" si="765"/>
        <v>0</v>
      </c>
      <c r="AH442" s="134">
        <f t="shared" si="765"/>
        <v>0</v>
      </c>
      <c r="AI442" s="134">
        <f t="shared" si="765"/>
        <v>0</v>
      </c>
      <c r="AJ442" s="134">
        <f t="shared" si="765"/>
        <v>0</v>
      </c>
      <c r="AK442" s="134">
        <f t="shared" si="765"/>
        <v>0</v>
      </c>
      <c r="AL442" s="134">
        <f t="shared" si="765"/>
        <v>0</v>
      </c>
      <c r="AM442" s="134">
        <f t="shared" si="765"/>
        <v>0</v>
      </c>
      <c r="AN442" s="134">
        <f t="shared" si="765"/>
        <v>0</v>
      </c>
      <c r="AO442" s="134">
        <f t="shared" si="765"/>
        <v>0</v>
      </c>
      <c r="AP442" s="134">
        <f t="shared" si="765"/>
        <v>0</v>
      </c>
      <c r="AQ442" s="134">
        <f t="shared" si="765"/>
        <v>0</v>
      </c>
      <c r="AR442" s="134">
        <f t="shared" si="765"/>
        <v>0</v>
      </c>
      <c r="AS442" s="134">
        <f t="shared" si="765"/>
        <v>0</v>
      </c>
      <c r="AT442" s="134">
        <f t="shared" si="765"/>
        <v>0</v>
      </c>
    </row>
    <row r="443" spans="3:46" x14ac:dyDescent="0.75">
      <c r="C443" s="44" t="s">
        <v>102</v>
      </c>
      <c r="D443" s="142"/>
      <c r="E443" s="134">
        <f t="shared" ref="E443:AT443" si="766">IF(OR(E124="Exits",E$16=0),0,E216/SUMIFS(E$202:E$243,E$110:E$151,"Remains"))</f>
        <v>7.3895882949659972E-2</v>
      </c>
      <c r="F443" s="134">
        <f t="shared" si="766"/>
        <v>7.4578191707746544E-2</v>
      </c>
      <c r="G443" s="134">
        <f t="shared" si="766"/>
        <v>7.5710921854709776E-2</v>
      </c>
      <c r="H443" s="134">
        <f t="shared" si="766"/>
        <v>7.6090849298393742E-2</v>
      </c>
      <c r="I443" s="134">
        <f t="shared" si="766"/>
        <v>7.6561311766747853E-2</v>
      </c>
      <c r="J443" s="134">
        <f t="shared" si="766"/>
        <v>7.8905921365867049E-2</v>
      </c>
      <c r="K443" s="134">
        <f t="shared" si="766"/>
        <v>8.3089244975964399E-2</v>
      </c>
      <c r="L443" s="134">
        <f t="shared" si="766"/>
        <v>8.3303483616224985E-2</v>
      </c>
      <c r="M443" s="134">
        <f t="shared" si="766"/>
        <v>8.4266215076995346E-2</v>
      </c>
      <c r="N443" s="134">
        <f t="shared" si="766"/>
        <v>9.1065908702509607E-2</v>
      </c>
      <c r="O443" s="134">
        <f t="shared" si="766"/>
        <v>9.3658280301364263E-2</v>
      </c>
      <c r="P443" s="134">
        <f t="shared" si="766"/>
        <v>9.8518171609317751E-2</v>
      </c>
      <c r="Q443" s="134">
        <f t="shared" si="766"/>
        <v>0.10158038133212395</v>
      </c>
      <c r="R443" s="134">
        <f t="shared" si="766"/>
        <v>0.10401243826803906</v>
      </c>
      <c r="S443" s="134">
        <f t="shared" si="766"/>
        <v>0</v>
      </c>
      <c r="T443" s="134">
        <f t="shared" si="766"/>
        <v>0</v>
      </c>
      <c r="U443" s="134">
        <f t="shared" si="766"/>
        <v>0</v>
      </c>
      <c r="V443" s="134">
        <f t="shared" si="766"/>
        <v>0</v>
      </c>
      <c r="W443" s="134">
        <f t="shared" si="766"/>
        <v>0</v>
      </c>
      <c r="X443" s="134">
        <f t="shared" si="766"/>
        <v>0</v>
      </c>
      <c r="Y443" s="134">
        <f t="shared" si="766"/>
        <v>0</v>
      </c>
      <c r="Z443" s="134">
        <f t="shared" si="766"/>
        <v>0</v>
      </c>
      <c r="AA443" s="134">
        <f t="shared" si="766"/>
        <v>0</v>
      </c>
      <c r="AB443" s="134">
        <f t="shared" si="766"/>
        <v>0</v>
      </c>
      <c r="AC443" s="134">
        <f t="shared" si="766"/>
        <v>0</v>
      </c>
      <c r="AD443" s="134">
        <f t="shared" si="766"/>
        <v>0</v>
      </c>
      <c r="AE443" s="134">
        <f t="shared" si="766"/>
        <v>0</v>
      </c>
      <c r="AF443" s="134">
        <f t="shared" si="766"/>
        <v>0</v>
      </c>
      <c r="AG443" s="134">
        <f t="shared" si="766"/>
        <v>0</v>
      </c>
      <c r="AH443" s="134">
        <f t="shared" si="766"/>
        <v>0</v>
      </c>
      <c r="AI443" s="134">
        <f t="shared" si="766"/>
        <v>0</v>
      </c>
      <c r="AJ443" s="134">
        <f t="shared" si="766"/>
        <v>0</v>
      </c>
      <c r="AK443" s="134">
        <f t="shared" si="766"/>
        <v>0</v>
      </c>
      <c r="AL443" s="134">
        <f t="shared" si="766"/>
        <v>0</v>
      </c>
      <c r="AM443" s="134">
        <f t="shared" si="766"/>
        <v>0</v>
      </c>
      <c r="AN443" s="134">
        <f t="shared" si="766"/>
        <v>0</v>
      </c>
      <c r="AO443" s="134">
        <f t="shared" si="766"/>
        <v>0</v>
      </c>
      <c r="AP443" s="134">
        <f t="shared" si="766"/>
        <v>0</v>
      </c>
      <c r="AQ443" s="134">
        <f t="shared" si="766"/>
        <v>0</v>
      </c>
      <c r="AR443" s="134">
        <f t="shared" si="766"/>
        <v>0</v>
      </c>
      <c r="AS443" s="134">
        <f t="shared" si="766"/>
        <v>0</v>
      </c>
      <c r="AT443" s="134">
        <f t="shared" si="766"/>
        <v>0</v>
      </c>
    </row>
    <row r="444" spans="3:46" x14ac:dyDescent="0.75">
      <c r="C444" s="44" t="s">
        <v>73</v>
      </c>
      <c r="D444" s="142"/>
      <c r="E444" s="134">
        <f t="shared" ref="E444:AT444" si="767">IF(OR(E125="Exits",E$16=0),0,E217/SUMIFS(E$202:E$243,E$110:E$151,"Remains"))</f>
        <v>1.8827347600080539E-2</v>
      </c>
      <c r="F444" s="134">
        <f t="shared" si="767"/>
        <v>1.9001187652412359E-2</v>
      </c>
      <c r="G444" s="134">
        <f t="shared" si="767"/>
        <v>1.9289787008191023E-2</v>
      </c>
      <c r="H444" s="134">
        <f t="shared" si="767"/>
        <v>1.9386585716854143E-2</v>
      </c>
      <c r="I444" s="134">
        <f t="shared" si="767"/>
        <v>1.950645112844316E-2</v>
      </c>
      <c r="J444" s="134">
        <f t="shared" si="767"/>
        <v>2.0103815665506401E-2</v>
      </c>
      <c r="K444" s="134">
        <f t="shared" si="767"/>
        <v>2.1169651603681477E-2</v>
      </c>
      <c r="L444" s="134">
        <f t="shared" si="767"/>
        <v>2.1224235772495086E-2</v>
      </c>
      <c r="M444" s="134">
        <f t="shared" si="767"/>
        <v>2.1469522507478748E-2</v>
      </c>
      <c r="N444" s="134">
        <f t="shared" si="767"/>
        <v>2.3201962669927582E-2</v>
      </c>
      <c r="O444" s="134">
        <f t="shared" si="767"/>
        <v>2.3862452527440514E-2</v>
      </c>
      <c r="P444" s="134">
        <f t="shared" si="767"/>
        <v>2.5100665798615342E-2</v>
      </c>
      <c r="Q444" s="134">
        <f t="shared" si="767"/>
        <v>2.5880861995944679E-2</v>
      </c>
      <c r="R444" s="134">
        <f t="shared" si="767"/>
        <v>2.6500506548359781E-2</v>
      </c>
      <c r="S444" s="134">
        <f t="shared" si="767"/>
        <v>2.9576868787256145E-2</v>
      </c>
      <c r="T444" s="134">
        <f t="shared" si="767"/>
        <v>0</v>
      </c>
      <c r="U444" s="134">
        <f t="shared" si="767"/>
        <v>0</v>
      </c>
      <c r="V444" s="134">
        <f t="shared" si="767"/>
        <v>0</v>
      </c>
      <c r="W444" s="134">
        <f t="shared" si="767"/>
        <v>0</v>
      </c>
      <c r="X444" s="134">
        <f t="shared" si="767"/>
        <v>0</v>
      </c>
      <c r="Y444" s="134">
        <f t="shared" si="767"/>
        <v>0</v>
      </c>
      <c r="Z444" s="134">
        <f t="shared" si="767"/>
        <v>0</v>
      </c>
      <c r="AA444" s="134">
        <f t="shared" si="767"/>
        <v>0</v>
      </c>
      <c r="AB444" s="134">
        <f t="shared" si="767"/>
        <v>0</v>
      </c>
      <c r="AC444" s="134">
        <f t="shared" si="767"/>
        <v>0</v>
      </c>
      <c r="AD444" s="134">
        <f t="shared" si="767"/>
        <v>0</v>
      </c>
      <c r="AE444" s="134">
        <f t="shared" si="767"/>
        <v>0</v>
      </c>
      <c r="AF444" s="134">
        <f t="shared" si="767"/>
        <v>0</v>
      </c>
      <c r="AG444" s="134">
        <f t="shared" si="767"/>
        <v>0</v>
      </c>
      <c r="AH444" s="134">
        <f t="shared" si="767"/>
        <v>0</v>
      </c>
      <c r="AI444" s="134">
        <f t="shared" si="767"/>
        <v>0</v>
      </c>
      <c r="AJ444" s="134">
        <f t="shared" si="767"/>
        <v>0</v>
      </c>
      <c r="AK444" s="134">
        <f t="shared" si="767"/>
        <v>0</v>
      </c>
      <c r="AL444" s="134">
        <f t="shared" si="767"/>
        <v>0</v>
      </c>
      <c r="AM444" s="134">
        <f t="shared" si="767"/>
        <v>0</v>
      </c>
      <c r="AN444" s="134">
        <f t="shared" si="767"/>
        <v>0</v>
      </c>
      <c r="AO444" s="134">
        <f t="shared" si="767"/>
        <v>0</v>
      </c>
      <c r="AP444" s="134">
        <f t="shared" si="767"/>
        <v>0</v>
      </c>
      <c r="AQ444" s="134">
        <f t="shared" si="767"/>
        <v>0</v>
      </c>
      <c r="AR444" s="134">
        <f t="shared" si="767"/>
        <v>0</v>
      </c>
      <c r="AS444" s="134">
        <f t="shared" si="767"/>
        <v>0</v>
      </c>
      <c r="AT444" s="134">
        <f t="shared" si="767"/>
        <v>0</v>
      </c>
    </row>
    <row r="445" spans="3:46" x14ac:dyDescent="0.75">
      <c r="C445" s="44" t="s">
        <v>74</v>
      </c>
      <c r="D445" s="142"/>
      <c r="E445" s="134">
        <f t="shared" ref="E445:AT445" si="768">IF(OR(E126="Exits",E$16=0),0,E218/SUMIFS(E$202:E$243,E$110:E$151,"Remains"))</f>
        <v>4.6427139961039594E-3</v>
      </c>
      <c r="F445" s="134">
        <f t="shared" si="768"/>
        <v>4.6855819380567038E-3</v>
      </c>
      <c r="G445" s="134">
        <f t="shared" si="768"/>
        <v>4.7567488542257369E-3</v>
      </c>
      <c r="H445" s="134">
        <f t="shared" si="768"/>
        <v>4.7806188506299635E-3</v>
      </c>
      <c r="I445" s="134">
        <f t="shared" si="768"/>
        <v>4.8101769613024788E-3</v>
      </c>
      <c r="J445" s="134">
        <f t="shared" si="768"/>
        <v>4.9574835684736227E-3</v>
      </c>
      <c r="K445" s="134">
        <f t="shared" si="768"/>
        <v>5.2203124880233348E-3</v>
      </c>
      <c r="L445" s="134">
        <f t="shared" si="768"/>
        <v>5.2337726253671394E-3</v>
      </c>
      <c r="M445" s="134">
        <f t="shared" si="768"/>
        <v>5.2942589021256568E-3</v>
      </c>
      <c r="N445" s="134">
        <f t="shared" si="768"/>
        <v>5.7214685314618376E-3</v>
      </c>
      <c r="O445" s="134">
        <f t="shared" si="768"/>
        <v>5.8843414741033646E-3</v>
      </c>
      <c r="P445" s="134">
        <f t="shared" si="768"/>
        <v>6.1896776375585097E-3</v>
      </c>
      <c r="Q445" s="134">
        <f t="shared" si="768"/>
        <v>6.382069464702155E-3</v>
      </c>
      <c r="R445" s="134">
        <f t="shared" si="768"/>
        <v>6.5348701935788482E-3</v>
      </c>
      <c r="S445" s="134">
        <f t="shared" si="768"/>
        <v>7.2934831605773846E-3</v>
      </c>
      <c r="T445" s="134">
        <f t="shared" si="768"/>
        <v>7.515776289733195E-3</v>
      </c>
      <c r="U445" s="134">
        <f t="shared" si="768"/>
        <v>0</v>
      </c>
      <c r="V445" s="134">
        <f t="shared" si="768"/>
        <v>0</v>
      </c>
      <c r="W445" s="134">
        <f t="shared" si="768"/>
        <v>0</v>
      </c>
      <c r="X445" s="134">
        <f t="shared" si="768"/>
        <v>0</v>
      </c>
      <c r="Y445" s="134">
        <f t="shared" si="768"/>
        <v>0</v>
      </c>
      <c r="Z445" s="134">
        <f t="shared" si="768"/>
        <v>0</v>
      </c>
      <c r="AA445" s="134">
        <f t="shared" si="768"/>
        <v>0</v>
      </c>
      <c r="AB445" s="134">
        <f t="shared" si="768"/>
        <v>0</v>
      </c>
      <c r="AC445" s="134">
        <f t="shared" si="768"/>
        <v>0</v>
      </c>
      <c r="AD445" s="134">
        <f t="shared" si="768"/>
        <v>0</v>
      </c>
      <c r="AE445" s="134">
        <f t="shared" si="768"/>
        <v>0</v>
      </c>
      <c r="AF445" s="134">
        <f t="shared" si="768"/>
        <v>0</v>
      </c>
      <c r="AG445" s="134">
        <f t="shared" si="768"/>
        <v>0</v>
      </c>
      <c r="AH445" s="134">
        <f t="shared" si="768"/>
        <v>0</v>
      </c>
      <c r="AI445" s="134">
        <f t="shared" si="768"/>
        <v>0</v>
      </c>
      <c r="AJ445" s="134">
        <f t="shared" si="768"/>
        <v>0</v>
      </c>
      <c r="AK445" s="134">
        <f t="shared" si="768"/>
        <v>0</v>
      </c>
      <c r="AL445" s="134">
        <f t="shared" si="768"/>
        <v>0</v>
      </c>
      <c r="AM445" s="134">
        <f t="shared" si="768"/>
        <v>0</v>
      </c>
      <c r="AN445" s="134">
        <f t="shared" si="768"/>
        <v>0</v>
      </c>
      <c r="AO445" s="134">
        <f t="shared" si="768"/>
        <v>0</v>
      </c>
      <c r="AP445" s="134">
        <f t="shared" si="768"/>
        <v>0</v>
      </c>
      <c r="AQ445" s="134">
        <f t="shared" si="768"/>
        <v>0</v>
      </c>
      <c r="AR445" s="134">
        <f t="shared" si="768"/>
        <v>0</v>
      </c>
      <c r="AS445" s="134">
        <f t="shared" si="768"/>
        <v>0</v>
      </c>
      <c r="AT445" s="134">
        <f t="shared" si="768"/>
        <v>0</v>
      </c>
    </row>
    <row r="446" spans="3:46" x14ac:dyDescent="0.75">
      <c r="C446" s="44" t="s">
        <v>161</v>
      </c>
      <c r="D446" s="142"/>
      <c r="E446" s="134">
        <f t="shared" ref="E446:AT446" si="769">IF(OR(E127="Exits",E$16=0),0,E219/SUMIFS(E$202:E$243,E$110:E$151,"Remains"))</f>
        <v>1.907458034238467E-2</v>
      </c>
      <c r="F446" s="134">
        <f t="shared" si="769"/>
        <v>1.9250703188542433E-2</v>
      </c>
      <c r="G446" s="134">
        <f t="shared" si="769"/>
        <v>1.9543092308640101E-2</v>
      </c>
      <c r="H446" s="134">
        <f t="shared" si="769"/>
        <v>1.9641162136884303E-2</v>
      </c>
      <c r="I446" s="134">
        <f t="shared" si="769"/>
        <v>1.9762601570212548E-2</v>
      </c>
      <c r="J446" s="134">
        <f t="shared" si="769"/>
        <v>2.0367810444980195E-2</v>
      </c>
      <c r="K446" s="134">
        <f t="shared" si="769"/>
        <v>2.1447642488578014E-2</v>
      </c>
      <c r="L446" s="134">
        <f t="shared" si="769"/>
        <v>2.1502943433542403E-2</v>
      </c>
      <c r="M446" s="134">
        <f t="shared" si="769"/>
        <v>2.1751451169881593E-2</v>
      </c>
      <c r="N446" s="134">
        <f t="shared" si="769"/>
        <v>2.3506641001659223E-2</v>
      </c>
      <c r="O446" s="134">
        <f t="shared" si="769"/>
        <v>2.4175804131807557E-2</v>
      </c>
      <c r="P446" s="134">
        <f t="shared" si="769"/>
        <v>2.5430277094421267E-2</v>
      </c>
      <c r="Q446" s="134">
        <f t="shared" si="769"/>
        <v>2.6220718497262197E-2</v>
      </c>
      <c r="R446" s="134">
        <f t="shared" si="769"/>
        <v>2.6848499959092345E-2</v>
      </c>
      <c r="S446" s="134">
        <f t="shared" si="769"/>
        <v>2.9965259681946566E-2</v>
      </c>
      <c r="T446" s="134">
        <f t="shared" si="769"/>
        <v>3.087855051898732E-2</v>
      </c>
      <c r="U446" s="134">
        <f t="shared" si="769"/>
        <v>3.1112384238766104E-2</v>
      </c>
      <c r="V446" s="134">
        <f t="shared" si="769"/>
        <v>0</v>
      </c>
      <c r="W446" s="134">
        <f t="shared" si="769"/>
        <v>0</v>
      </c>
      <c r="X446" s="134">
        <f t="shared" si="769"/>
        <v>0</v>
      </c>
      <c r="Y446" s="134">
        <f t="shared" si="769"/>
        <v>0</v>
      </c>
      <c r="Z446" s="134">
        <f t="shared" si="769"/>
        <v>0</v>
      </c>
      <c r="AA446" s="134">
        <f t="shared" si="769"/>
        <v>0</v>
      </c>
      <c r="AB446" s="134">
        <f t="shared" si="769"/>
        <v>0</v>
      </c>
      <c r="AC446" s="134">
        <f t="shared" si="769"/>
        <v>0</v>
      </c>
      <c r="AD446" s="134">
        <f t="shared" si="769"/>
        <v>0</v>
      </c>
      <c r="AE446" s="134">
        <f t="shared" si="769"/>
        <v>0</v>
      </c>
      <c r="AF446" s="134">
        <f t="shared" si="769"/>
        <v>0</v>
      </c>
      <c r="AG446" s="134">
        <f t="shared" si="769"/>
        <v>0</v>
      </c>
      <c r="AH446" s="134">
        <f t="shared" si="769"/>
        <v>0</v>
      </c>
      <c r="AI446" s="134">
        <f t="shared" si="769"/>
        <v>0</v>
      </c>
      <c r="AJ446" s="134">
        <f t="shared" si="769"/>
        <v>0</v>
      </c>
      <c r="AK446" s="134">
        <f t="shared" si="769"/>
        <v>0</v>
      </c>
      <c r="AL446" s="134">
        <f t="shared" si="769"/>
        <v>0</v>
      </c>
      <c r="AM446" s="134">
        <f t="shared" si="769"/>
        <v>0</v>
      </c>
      <c r="AN446" s="134">
        <f t="shared" si="769"/>
        <v>0</v>
      </c>
      <c r="AO446" s="134">
        <f t="shared" si="769"/>
        <v>0</v>
      </c>
      <c r="AP446" s="134">
        <f t="shared" si="769"/>
        <v>0</v>
      </c>
      <c r="AQ446" s="134">
        <f t="shared" si="769"/>
        <v>0</v>
      </c>
      <c r="AR446" s="134">
        <f t="shared" si="769"/>
        <v>0</v>
      </c>
      <c r="AS446" s="134">
        <f t="shared" si="769"/>
        <v>0</v>
      </c>
      <c r="AT446" s="134">
        <f t="shared" si="769"/>
        <v>0</v>
      </c>
    </row>
    <row r="447" spans="3:46" x14ac:dyDescent="0.75">
      <c r="C447" s="44" t="s">
        <v>75</v>
      </c>
      <c r="D447" s="142"/>
      <c r="E447" s="134">
        <f t="shared" ref="E447:AT447" si="770">IF(OR(E128="Exits",E$16=0),0,E220/SUMIFS(E$202:E$243,E$110:E$151,"Remains"))</f>
        <v>2.2888387987097362E-2</v>
      </c>
      <c r="F447" s="134">
        <f t="shared" si="770"/>
        <v>2.3099725167989006E-2</v>
      </c>
      <c r="G447" s="134">
        <f t="shared" si="770"/>
        <v>2.3450575121375966E-2</v>
      </c>
      <c r="H447" s="134">
        <f t="shared" si="770"/>
        <v>2.35682532164318E-2</v>
      </c>
      <c r="I447" s="134">
        <f t="shared" si="770"/>
        <v>2.371397347958086E-2</v>
      </c>
      <c r="J447" s="134">
        <f t="shared" si="770"/>
        <v>2.444018896061748E-2</v>
      </c>
      <c r="K447" s="134">
        <f t="shared" si="770"/>
        <v>2.5735924663900438E-2</v>
      </c>
      <c r="L447" s="134">
        <f t="shared" si="770"/>
        <v>2.5802282584320081E-2</v>
      </c>
      <c r="M447" s="134">
        <f t="shared" si="770"/>
        <v>2.6100477427143842E-2</v>
      </c>
      <c r="N447" s="134">
        <f t="shared" si="770"/>
        <v>2.8206603231205024E-2</v>
      </c>
      <c r="O447" s="134">
        <f t="shared" si="770"/>
        <v>2.9009560102317023E-2</v>
      </c>
      <c r="P447" s="134">
        <f t="shared" si="770"/>
        <v>3.051485476003616E-2</v>
      </c>
      <c r="Q447" s="134">
        <f t="shared" si="770"/>
        <v>3.1463338510899476E-2</v>
      </c>
      <c r="R447" s="134">
        <f t="shared" si="770"/>
        <v>3.2216639784718178E-2</v>
      </c>
      <c r="S447" s="134">
        <f t="shared" si="770"/>
        <v>3.5956570337251997E-2</v>
      </c>
      <c r="T447" s="134">
        <f t="shared" si="770"/>
        <v>3.7052466270375124E-2</v>
      </c>
      <c r="U447" s="134">
        <f t="shared" si="770"/>
        <v>3.7333053146033426E-2</v>
      </c>
      <c r="V447" s="134">
        <f t="shared" si="770"/>
        <v>3.8531871538786941E-2</v>
      </c>
      <c r="W447" s="134">
        <f t="shared" si="770"/>
        <v>0</v>
      </c>
      <c r="X447" s="134">
        <f t="shared" si="770"/>
        <v>0</v>
      </c>
      <c r="Y447" s="134">
        <f t="shared" si="770"/>
        <v>0</v>
      </c>
      <c r="Z447" s="134">
        <f t="shared" si="770"/>
        <v>0</v>
      </c>
      <c r="AA447" s="134">
        <f t="shared" si="770"/>
        <v>0</v>
      </c>
      <c r="AB447" s="134">
        <f t="shared" si="770"/>
        <v>0</v>
      </c>
      <c r="AC447" s="134">
        <f t="shared" si="770"/>
        <v>0</v>
      </c>
      <c r="AD447" s="134">
        <f t="shared" si="770"/>
        <v>0</v>
      </c>
      <c r="AE447" s="134">
        <f t="shared" si="770"/>
        <v>0</v>
      </c>
      <c r="AF447" s="134">
        <f t="shared" si="770"/>
        <v>0</v>
      </c>
      <c r="AG447" s="134">
        <f t="shared" si="770"/>
        <v>0</v>
      </c>
      <c r="AH447" s="134">
        <f t="shared" si="770"/>
        <v>0</v>
      </c>
      <c r="AI447" s="134">
        <f t="shared" si="770"/>
        <v>0</v>
      </c>
      <c r="AJ447" s="134">
        <f t="shared" si="770"/>
        <v>0</v>
      </c>
      <c r="AK447" s="134">
        <f t="shared" si="770"/>
        <v>0</v>
      </c>
      <c r="AL447" s="134">
        <f t="shared" si="770"/>
        <v>0</v>
      </c>
      <c r="AM447" s="134">
        <f t="shared" si="770"/>
        <v>0</v>
      </c>
      <c r="AN447" s="134">
        <f t="shared" si="770"/>
        <v>0</v>
      </c>
      <c r="AO447" s="134">
        <f t="shared" si="770"/>
        <v>0</v>
      </c>
      <c r="AP447" s="134">
        <f t="shared" si="770"/>
        <v>0</v>
      </c>
      <c r="AQ447" s="134">
        <f t="shared" si="770"/>
        <v>0</v>
      </c>
      <c r="AR447" s="134">
        <f t="shared" si="770"/>
        <v>0</v>
      </c>
      <c r="AS447" s="134">
        <f t="shared" si="770"/>
        <v>0</v>
      </c>
      <c r="AT447" s="134">
        <f t="shared" si="770"/>
        <v>0</v>
      </c>
    </row>
    <row r="448" spans="3:46" x14ac:dyDescent="0.75">
      <c r="C448" s="44" t="s">
        <v>76</v>
      </c>
      <c r="D448" s="142"/>
      <c r="E448" s="134">
        <f t="shared" ref="E448:AT448" si="771">IF(OR(E129="Exits",E$16=0),0,E221/SUMIFS(E$202:E$243,E$110:E$151,"Remains"))</f>
        <v>6.379018175632864E-2</v>
      </c>
      <c r="F448" s="134">
        <f t="shared" si="771"/>
        <v>6.4379180736446745E-2</v>
      </c>
      <c r="G448" s="134">
        <f t="shared" si="771"/>
        <v>6.5357003303434427E-2</v>
      </c>
      <c r="H448" s="134">
        <f t="shared" si="771"/>
        <v>6.5684973411096956E-2</v>
      </c>
      <c r="I448" s="134">
        <f t="shared" si="771"/>
        <v>6.6091097340711322E-2</v>
      </c>
      <c r="J448" s="134">
        <f t="shared" si="771"/>
        <v>6.8115067641970645E-2</v>
      </c>
      <c r="K448" s="134">
        <f t="shared" si="771"/>
        <v>7.1726296884815466E-2</v>
      </c>
      <c r="L448" s="134">
        <f t="shared" si="771"/>
        <v>7.1911237117693705E-2</v>
      </c>
      <c r="M448" s="134">
        <f t="shared" si="771"/>
        <v>7.2742309329212079E-2</v>
      </c>
      <c r="N448" s="134">
        <f t="shared" si="771"/>
        <v>7.8612104437478E-2</v>
      </c>
      <c r="O448" s="134">
        <f t="shared" si="771"/>
        <v>8.0849953812436232E-2</v>
      </c>
      <c r="P448" s="134">
        <f t="shared" si="771"/>
        <v>8.5045226099277227E-2</v>
      </c>
      <c r="Q448" s="134">
        <f t="shared" si="771"/>
        <v>8.7688660442255095E-2</v>
      </c>
      <c r="R448" s="134">
        <f t="shared" si="771"/>
        <v>8.9788119137260508E-2</v>
      </c>
      <c r="S448" s="134">
        <f t="shared" si="771"/>
        <v>0.10021134552771956</v>
      </c>
      <c r="T448" s="134">
        <f t="shared" si="771"/>
        <v>0.1032656191969423</v>
      </c>
      <c r="U448" s="134">
        <f t="shared" si="771"/>
        <v>0.10404761781592646</v>
      </c>
      <c r="V448" s="134">
        <f t="shared" si="771"/>
        <v>0.10738873747929838</v>
      </c>
      <c r="W448" s="134">
        <f t="shared" si="771"/>
        <v>0.11169245687963598</v>
      </c>
      <c r="X448" s="134">
        <f t="shared" si="771"/>
        <v>0</v>
      </c>
      <c r="Y448" s="134">
        <f t="shared" si="771"/>
        <v>0</v>
      </c>
      <c r="Z448" s="134">
        <f t="shared" si="771"/>
        <v>0</v>
      </c>
      <c r="AA448" s="134">
        <f t="shared" si="771"/>
        <v>0</v>
      </c>
      <c r="AB448" s="134">
        <f t="shared" si="771"/>
        <v>0</v>
      </c>
      <c r="AC448" s="134">
        <f t="shared" si="771"/>
        <v>0</v>
      </c>
      <c r="AD448" s="134">
        <f t="shared" si="771"/>
        <v>0</v>
      </c>
      <c r="AE448" s="134">
        <f t="shared" si="771"/>
        <v>0</v>
      </c>
      <c r="AF448" s="134">
        <f t="shared" si="771"/>
        <v>0</v>
      </c>
      <c r="AG448" s="134">
        <f t="shared" si="771"/>
        <v>0</v>
      </c>
      <c r="AH448" s="134">
        <f t="shared" si="771"/>
        <v>0</v>
      </c>
      <c r="AI448" s="134">
        <f t="shared" si="771"/>
        <v>0</v>
      </c>
      <c r="AJ448" s="134">
        <f t="shared" si="771"/>
        <v>0</v>
      </c>
      <c r="AK448" s="134">
        <f t="shared" si="771"/>
        <v>0</v>
      </c>
      <c r="AL448" s="134">
        <f t="shared" si="771"/>
        <v>0</v>
      </c>
      <c r="AM448" s="134">
        <f t="shared" si="771"/>
        <v>0</v>
      </c>
      <c r="AN448" s="134">
        <f t="shared" si="771"/>
        <v>0</v>
      </c>
      <c r="AO448" s="134">
        <f t="shared" si="771"/>
        <v>0</v>
      </c>
      <c r="AP448" s="134">
        <f t="shared" si="771"/>
        <v>0</v>
      </c>
      <c r="AQ448" s="134">
        <f t="shared" si="771"/>
        <v>0</v>
      </c>
      <c r="AR448" s="134">
        <f t="shared" si="771"/>
        <v>0</v>
      </c>
      <c r="AS448" s="134">
        <f t="shared" si="771"/>
        <v>0</v>
      </c>
      <c r="AT448" s="134">
        <f t="shared" si="771"/>
        <v>0</v>
      </c>
    </row>
    <row r="449" spans="3:46" x14ac:dyDescent="0.75">
      <c r="C449" s="44" t="s">
        <v>103</v>
      </c>
      <c r="D449" s="142"/>
      <c r="E449" s="134">
        <f t="shared" ref="E449:AT449" si="772">IF(OR(E130="Exits",E$16=0),0,E222/SUMIFS(E$202:E$243,E$110:E$151,"Remains"))</f>
        <v>5.5811096993097038E-3</v>
      </c>
      <c r="F449" s="134">
        <f t="shared" si="772"/>
        <v>5.6326422052583106E-3</v>
      </c>
      <c r="G449" s="134">
        <f t="shared" si="772"/>
        <v>5.7181935371806002E-3</v>
      </c>
      <c r="H449" s="134">
        <f t="shared" si="772"/>
        <v>5.7468881904730309E-3</v>
      </c>
      <c r="I449" s="134">
        <f t="shared" si="772"/>
        <v>5.7824206523705499E-3</v>
      </c>
      <c r="J449" s="134">
        <f t="shared" si="772"/>
        <v>5.9595011993836093E-3</v>
      </c>
      <c r="K449" s="134">
        <f t="shared" si="772"/>
        <v>6.2754536860948184E-3</v>
      </c>
      <c r="L449" s="134">
        <f t="shared" si="772"/>
        <v>6.2916344164061387E-3</v>
      </c>
      <c r="M449" s="134">
        <f t="shared" si="772"/>
        <v>6.3643463142691948E-3</v>
      </c>
      <c r="N449" s="134">
        <f t="shared" si="772"/>
        <v>6.8779045062938391E-3</v>
      </c>
      <c r="O449" s="134">
        <f t="shared" si="772"/>
        <v>7.0736976912056286E-3</v>
      </c>
      <c r="P449" s="134">
        <f t="shared" si="772"/>
        <v>7.4407490807246839E-3</v>
      </c>
      <c r="Q449" s="134">
        <f t="shared" si="772"/>
        <v>7.6720275728825857E-3</v>
      </c>
      <c r="R449" s="134">
        <f t="shared" si="772"/>
        <v>7.8557127257287331E-3</v>
      </c>
      <c r="S449" s="134">
        <f t="shared" si="772"/>
        <v>8.7676582368437003E-3</v>
      </c>
      <c r="T449" s="134">
        <f t="shared" si="772"/>
        <v>9.0348817488374433E-3</v>
      </c>
      <c r="U449" s="134">
        <f t="shared" si="772"/>
        <v>9.1033001160076583E-3</v>
      </c>
      <c r="V449" s="134">
        <f t="shared" si="772"/>
        <v>9.3956202638170727E-3</v>
      </c>
      <c r="W449" s="134">
        <f t="shared" si="772"/>
        <v>9.772159872687973E-3</v>
      </c>
      <c r="X449" s="134">
        <f t="shared" si="772"/>
        <v>1.1000874582648753E-2</v>
      </c>
      <c r="Y449" s="134">
        <f t="shared" si="772"/>
        <v>0</v>
      </c>
      <c r="Z449" s="134">
        <f t="shared" si="772"/>
        <v>0</v>
      </c>
      <c r="AA449" s="134">
        <f t="shared" si="772"/>
        <v>0</v>
      </c>
      <c r="AB449" s="134">
        <f t="shared" si="772"/>
        <v>0</v>
      </c>
      <c r="AC449" s="134">
        <f t="shared" si="772"/>
        <v>0</v>
      </c>
      <c r="AD449" s="134">
        <f t="shared" si="772"/>
        <v>0</v>
      </c>
      <c r="AE449" s="134">
        <f t="shared" si="772"/>
        <v>0</v>
      </c>
      <c r="AF449" s="134">
        <f t="shared" si="772"/>
        <v>0</v>
      </c>
      <c r="AG449" s="134">
        <f t="shared" si="772"/>
        <v>0</v>
      </c>
      <c r="AH449" s="134">
        <f t="shared" si="772"/>
        <v>0</v>
      </c>
      <c r="AI449" s="134">
        <f t="shared" si="772"/>
        <v>0</v>
      </c>
      <c r="AJ449" s="134">
        <f t="shared" si="772"/>
        <v>0</v>
      </c>
      <c r="AK449" s="134">
        <f t="shared" si="772"/>
        <v>0</v>
      </c>
      <c r="AL449" s="134">
        <f t="shared" si="772"/>
        <v>0</v>
      </c>
      <c r="AM449" s="134">
        <f t="shared" si="772"/>
        <v>0</v>
      </c>
      <c r="AN449" s="134">
        <f t="shared" si="772"/>
        <v>0</v>
      </c>
      <c r="AO449" s="134">
        <f t="shared" si="772"/>
        <v>0</v>
      </c>
      <c r="AP449" s="134">
        <f t="shared" si="772"/>
        <v>0</v>
      </c>
      <c r="AQ449" s="134">
        <f t="shared" si="772"/>
        <v>0</v>
      </c>
      <c r="AR449" s="134">
        <f t="shared" si="772"/>
        <v>0</v>
      </c>
      <c r="AS449" s="134">
        <f t="shared" si="772"/>
        <v>0</v>
      </c>
      <c r="AT449" s="134">
        <f t="shared" si="772"/>
        <v>0</v>
      </c>
    </row>
    <row r="450" spans="3:46" x14ac:dyDescent="0.75">
      <c r="C450" s="44" t="s">
        <v>77</v>
      </c>
      <c r="D450" s="142"/>
      <c r="E450" s="134">
        <f t="shared" ref="E450:AT450" si="773">IF(OR(E131="Exits",E$16=0),0,E223/SUMIFS(E$202:E$243,E$110:E$151,"Remains"))</f>
        <v>2.4363524083470902E-3</v>
      </c>
      <c r="F450" s="134">
        <f t="shared" si="773"/>
        <v>2.458848175629998E-3</v>
      </c>
      <c r="G450" s="134">
        <f t="shared" si="773"/>
        <v>2.496194367479972E-3</v>
      </c>
      <c r="H450" s="134">
        <f t="shared" si="773"/>
        <v>2.5087206017635135E-3</v>
      </c>
      <c r="I450" s="134">
        <f t="shared" si="773"/>
        <v>2.5242317821169888E-3</v>
      </c>
      <c r="J450" s="134">
        <f t="shared" si="773"/>
        <v>2.6015337239225856E-3</v>
      </c>
      <c r="K450" s="134">
        <f t="shared" si="773"/>
        <v>2.7394581947526994E-3</v>
      </c>
      <c r="L450" s="134">
        <f t="shared" si="773"/>
        <v>2.7465216576456927E-3</v>
      </c>
      <c r="M450" s="134">
        <f t="shared" si="773"/>
        <v>2.7782629809699872E-3</v>
      </c>
      <c r="N450" s="134">
        <f t="shared" si="773"/>
        <v>3.0024493534615317E-3</v>
      </c>
      <c r="O450" s="134">
        <f t="shared" si="773"/>
        <v>3.0879200256572034E-3</v>
      </c>
      <c r="P450" s="134">
        <f t="shared" si="773"/>
        <v>3.2481509806145128E-3</v>
      </c>
      <c r="Q450" s="134">
        <f t="shared" si="773"/>
        <v>3.3491122484852159E-3</v>
      </c>
      <c r="R450" s="134">
        <f t="shared" si="773"/>
        <v>3.4292973350764483E-3</v>
      </c>
      <c r="S450" s="134">
        <f t="shared" si="773"/>
        <v>3.8273939076202699E-3</v>
      </c>
      <c r="T450" s="134">
        <f t="shared" si="773"/>
        <v>3.9440464520225857E-3</v>
      </c>
      <c r="U450" s="134">
        <f t="shared" si="773"/>
        <v>3.9739134968597347E-3</v>
      </c>
      <c r="V450" s="134">
        <f t="shared" si="773"/>
        <v>4.1015216132549263E-3</v>
      </c>
      <c r="W450" s="134">
        <f t="shared" si="773"/>
        <v>4.2658945126129435E-3</v>
      </c>
      <c r="X450" s="134">
        <f t="shared" si="773"/>
        <v>4.802272079811579E-3</v>
      </c>
      <c r="Y450" s="134">
        <f t="shared" si="773"/>
        <v>4.8556889044619233E-3</v>
      </c>
      <c r="Z450" s="134">
        <f t="shared" si="773"/>
        <v>0</v>
      </c>
      <c r="AA450" s="134">
        <f t="shared" si="773"/>
        <v>0</v>
      </c>
      <c r="AB450" s="134">
        <f t="shared" si="773"/>
        <v>0</v>
      </c>
      <c r="AC450" s="134">
        <f t="shared" si="773"/>
        <v>0</v>
      </c>
      <c r="AD450" s="134">
        <f t="shared" si="773"/>
        <v>0</v>
      </c>
      <c r="AE450" s="134">
        <f t="shared" si="773"/>
        <v>0</v>
      </c>
      <c r="AF450" s="134">
        <f t="shared" si="773"/>
        <v>0</v>
      </c>
      <c r="AG450" s="134">
        <f t="shared" si="773"/>
        <v>0</v>
      </c>
      <c r="AH450" s="134">
        <f t="shared" si="773"/>
        <v>0</v>
      </c>
      <c r="AI450" s="134">
        <f t="shared" si="773"/>
        <v>0</v>
      </c>
      <c r="AJ450" s="134">
        <f t="shared" si="773"/>
        <v>0</v>
      </c>
      <c r="AK450" s="134">
        <f t="shared" si="773"/>
        <v>0</v>
      </c>
      <c r="AL450" s="134">
        <f t="shared" si="773"/>
        <v>0</v>
      </c>
      <c r="AM450" s="134">
        <f t="shared" si="773"/>
        <v>0</v>
      </c>
      <c r="AN450" s="134">
        <f t="shared" si="773"/>
        <v>0</v>
      </c>
      <c r="AO450" s="134">
        <f t="shared" si="773"/>
        <v>0</v>
      </c>
      <c r="AP450" s="134">
        <f t="shared" si="773"/>
        <v>0</v>
      </c>
      <c r="AQ450" s="134">
        <f t="shared" si="773"/>
        <v>0</v>
      </c>
      <c r="AR450" s="134">
        <f t="shared" si="773"/>
        <v>0</v>
      </c>
      <c r="AS450" s="134">
        <f t="shared" si="773"/>
        <v>0</v>
      </c>
      <c r="AT450" s="134">
        <f t="shared" si="773"/>
        <v>0</v>
      </c>
    </row>
    <row r="451" spans="3:46" x14ac:dyDescent="0.75">
      <c r="C451" s="44" t="s">
        <v>78</v>
      </c>
      <c r="D451" s="142"/>
      <c r="E451" s="134">
        <f t="shared" ref="E451:AT451" si="774">IF(OR(E132="Exits",E$16=0),0,E224/SUMIFS(E$202:E$243,E$110:E$151,"Remains"))</f>
        <v>6.8495062763791912E-3</v>
      </c>
      <c r="F451" s="134">
        <f t="shared" si="774"/>
        <v>6.9127503697494017E-3</v>
      </c>
      <c r="G451" s="134">
        <f t="shared" si="774"/>
        <v>7.0177446122074568E-3</v>
      </c>
      <c r="H451" s="134">
        <f t="shared" si="774"/>
        <v>7.0529605850899353E-3</v>
      </c>
      <c r="I451" s="134">
        <f t="shared" si="774"/>
        <v>7.0965683681106419E-3</v>
      </c>
      <c r="J451" s="134">
        <f t="shared" si="774"/>
        <v>7.313893305898665E-3</v>
      </c>
      <c r="K451" s="134">
        <f t="shared" si="774"/>
        <v>7.7016510561241638E-3</v>
      </c>
      <c r="L451" s="134">
        <f t="shared" si="774"/>
        <v>7.7215091165807603E-3</v>
      </c>
      <c r="M451" s="134">
        <f t="shared" si="774"/>
        <v>7.8107459579282879E-3</v>
      </c>
      <c r="N451" s="134">
        <f t="shared" si="774"/>
        <v>8.4410184752367768E-3</v>
      </c>
      <c r="O451" s="134">
        <f t="shared" si="774"/>
        <v>8.6813087976239985E-3</v>
      </c>
      <c r="P451" s="134">
        <f t="shared" si="774"/>
        <v>9.131778494819779E-3</v>
      </c>
      <c r="Q451" s="134">
        <f t="shared" si="774"/>
        <v>9.4156187289264476E-3</v>
      </c>
      <c r="R451" s="134">
        <f t="shared" si="774"/>
        <v>9.6410492750153322E-3</v>
      </c>
      <c r="S451" s="134">
        <f t="shared" si="774"/>
        <v>1.0760249011023099E-2</v>
      </c>
      <c r="T451" s="134">
        <f t="shared" si="774"/>
        <v>1.1088203346488608E-2</v>
      </c>
      <c r="U451" s="134">
        <f t="shared" si="774"/>
        <v>1.1172170883519811E-2</v>
      </c>
      <c r="V451" s="134">
        <f t="shared" si="774"/>
        <v>1.1530925467286606E-2</v>
      </c>
      <c r="W451" s="134">
        <f t="shared" si="774"/>
        <v>1.1993039733663701E-2</v>
      </c>
      <c r="X451" s="134">
        <f t="shared" si="774"/>
        <v>1.3500999542946207E-2</v>
      </c>
      <c r="Y451" s="134">
        <f t="shared" si="774"/>
        <v>1.3651174400431216E-2</v>
      </c>
      <c r="Z451" s="134">
        <f t="shared" si="774"/>
        <v>1.3717783690490945E-2</v>
      </c>
      <c r="AA451" s="134">
        <f t="shared" si="774"/>
        <v>0</v>
      </c>
      <c r="AB451" s="134">
        <f t="shared" si="774"/>
        <v>0</v>
      </c>
      <c r="AC451" s="134">
        <f t="shared" si="774"/>
        <v>0</v>
      </c>
      <c r="AD451" s="134">
        <f t="shared" si="774"/>
        <v>0</v>
      </c>
      <c r="AE451" s="134">
        <f t="shared" si="774"/>
        <v>0</v>
      </c>
      <c r="AF451" s="134">
        <f t="shared" si="774"/>
        <v>0</v>
      </c>
      <c r="AG451" s="134">
        <f t="shared" si="774"/>
        <v>0</v>
      </c>
      <c r="AH451" s="134">
        <f t="shared" si="774"/>
        <v>0</v>
      </c>
      <c r="AI451" s="134">
        <f t="shared" si="774"/>
        <v>0</v>
      </c>
      <c r="AJ451" s="134">
        <f t="shared" si="774"/>
        <v>0</v>
      </c>
      <c r="AK451" s="134">
        <f t="shared" si="774"/>
        <v>0</v>
      </c>
      <c r="AL451" s="134">
        <f t="shared" si="774"/>
        <v>0</v>
      </c>
      <c r="AM451" s="134">
        <f t="shared" si="774"/>
        <v>0</v>
      </c>
      <c r="AN451" s="134">
        <f t="shared" si="774"/>
        <v>0</v>
      </c>
      <c r="AO451" s="134">
        <f t="shared" si="774"/>
        <v>0</v>
      </c>
      <c r="AP451" s="134">
        <f t="shared" si="774"/>
        <v>0</v>
      </c>
      <c r="AQ451" s="134">
        <f t="shared" si="774"/>
        <v>0</v>
      </c>
      <c r="AR451" s="134">
        <f t="shared" si="774"/>
        <v>0</v>
      </c>
      <c r="AS451" s="134">
        <f t="shared" si="774"/>
        <v>0</v>
      </c>
      <c r="AT451" s="134">
        <f t="shared" si="774"/>
        <v>0</v>
      </c>
    </row>
    <row r="452" spans="3:46" x14ac:dyDescent="0.75">
      <c r="C452" s="44" t="s">
        <v>162</v>
      </c>
      <c r="D452" s="142"/>
      <c r="E452" s="134">
        <f t="shared" ref="E452:AT452" si="775">IF(OR(E133="Exits",E$16=0),0,E225/SUMIFS(E$202:E$243,E$110:E$151,"Remains"))</f>
        <v>1.1764297065764E-2</v>
      </c>
      <c r="F452" s="134">
        <f t="shared" si="775"/>
        <v>1.1872921289473067E-2</v>
      </c>
      <c r="G452" s="134">
        <f t="shared" si="775"/>
        <v>1.2053253040205377E-2</v>
      </c>
      <c r="H452" s="134">
        <f t="shared" si="775"/>
        <v>1.2113737861991448E-2</v>
      </c>
      <c r="I452" s="134">
        <f t="shared" si="775"/>
        <v>1.2188635948530055E-2</v>
      </c>
      <c r="J452" s="134">
        <f t="shared" si="775"/>
        <v>1.2561900097035733E-2</v>
      </c>
      <c r="K452" s="134">
        <f t="shared" si="775"/>
        <v>1.322788932007452E-2</v>
      </c>
      <c r="L452" s="134">
        <f t="shared" si="775"/>
        <v>1.3261996321796225E-2</v>
      </c>
      <c r="M452" s="134">
        <f t="shared" si="775"/>
        <v>1.3415264114898785E-2</v>
      </c>
      <c r="N452" s="134">
        <f t="shared" si="775"/>
        <v>1.4497782011345406E-2</v>
      </c>
      <c r="O452" s="134">
        <f t="shared" si="775"/>
        <v>1.4910490113291376E-2</v>
      </c>
      <c r="P452" s="134">
        <f t="shared" si="775"/>
        <v>1.5684189577617927E-2</v>
      </c>
      <c r="Q452" s="134">
        <f t="shared" si="775"/>
        <v>1.6171696369861061E-2</v>
      </c>
      <c r="R452" s="134">
        <f t="shared" si="775"/>
        <v>1.6558882220180329E-2</v>
      </c>
      <c r="S452" s="134">
        <f t="shared" si="775"/>
        <v>1.8481151890291526E-2</v>
      </c>
      <c r="T452" s="134">
        <f t="shared" si="775"/>
        <v>1.9044426390780193E-2</v>
      </c>
      <c r="U452" s="134">
        <f t="shared" si="775"/>
        <v>1.9188643945981531E-2</v>
      </c>
      <c r="V452" s="134">
        <f t="shared" si="775"/>
        <v>1.9804819087201803E-2</v>
      </c>
      <c r="W452" s="134">
        <f t="shared" si="775"/>
        <v>2.0598518558174704E-2</v>
      </c>
      <c r="X452" s="134">
        <f t="shared" si="775"/>
        <v>2.3188498980677513E-2</v>
      </c>
      <c r="Y452" s="134">
        <f t="shared" si="775"/>
        <v>2.3446430218926756E-2</v>
      </c>
      <c r="Z452" s="134">
        <f t="shared" si="775"/>
        <v>2.3560834300620146E-2</v>
      </c>
      <c r="AA452" s="134">
        <f t="shared" si="775"/>
        <v>2.3888532015492032E-2</v>
      </c>
      <c r="AB452" s="134">
        <f t="shared" si="775"/>
        <v>0</v>
      </c>
      <c r="AC452" s="134">
        <f t="shared" si="775"/>
        <v>0</v>
      </c>
      <c r="AD452" s="134">
        <f t="shared" si="775"/>
        <v>0</v>
      </c>
      <c r="AE452" s="134">
        <f t="shared" si="775"/>
        <v>0</v>
      </c>
      <c r="AF452" s="134">
        <f t="shared" si="775"/>
        <v>0</v>
      </c>
      <c r="AG452" s="134">
        <f t="shared" si="775"/>
        <v>0</v>
      </c>
      <c r="AH452" s="134">
        <f t="shared" si="775"/>
        <v>0</v>
      </c>
      <c r="AI452" s="134">
        <f t="shared" si="775"/>
        <v>0</v>
      </c>
      <c r="AJ452" s="134">
        <f t="shared" si="775"/>
        <v>0</v>
      </c>
      <c r="AK452" s="134">
        <f t="shared" si="775"/>
        <v>0</v>
      </c>
      <c r="AL452" s="134">
        <f t="shared" si="775"/>
        <v>0</v>
      </c>
      <c r="AM452" s="134">
        <f t="shared" si="775"/>
        <v>0</v>
      </c>
      <c r="AN452" s="134">
        <f t="shared" si="775"/>
        <v>0</v>
      </c>
      <c r="AO452" s="134">
        <f t="shared" si="775"/>
        <v>0</v>
      </c>
      <c r="AP452" s="134">
        <f t="shared" si="775"/>
        <v>0</v>
      </c>
      <c r="AQ452" s="134">
        <f t="shared" si="775"/>
        <v>0</v>
      </c>
      <c r="AR452" s="134">
        <f t="shared" si="775"/>
        <v>0</v>
      </c>
      <c r="AS452" s="134">
        <f t="shared" si="775"/>
        <v>0</v>
      </c>
      <c r="AT452" s="134">
        <f t="shared" si="775"/>
        <v>0</v>
      </c>
    </row>
    <row r="453" spans="3:46" x14ac:dyDescent="0.75">
      <c r="C453" s="44" t="s">
        <v>79</v>
      </c>
      <c r="D453" s="142"/>
      <c r="E453" s="134">
        <f t="shared" ref="E453:AT453" si="776">IF(OR(E134="Exits",E$16=0),0,E226/SUMIFS(E$202:E$243,E$110:E$151,"Remains"))</f>
        <v>8.4927018439276501E-3</v>
      </c>
      <c r="F453" s="134">
        <f t="shared" si="776"/>
        <v>8.571118186173364E-3</v>
      </c>
      <c r="G453" s="134">
        <f t="shared" si="776"/>
        <v>8.7013005322499459E-3</v>
      </c>
      <c r="H453" s="134">
        <f t="shared" si="776"/>
        <v>8.7449648119464433E-3</v>
      </c>
      <c r="I453" s="134">
        <f t="shared" si="776"/>
        <v>8.7990340958226717E-3</v>
      </c>
      <c r="J453" s="134">
        <f t="shared" si="776"/>
        <v>9.0684952548333152E-3</v>
      </c>
      <c r="K453" s="134">
        <f t="shared" si="776"/>
        <v>9.5492760333974244E-3</v>
      </c>
      <c r="L453" s="134">
        <f t="shared" si="776"/>
        <v>9.5738980396927031E-3</v>
      </c>
      <c r="M453" s="134">
        <f t="shared" si="776"/>
        <v>9.6845427864056081E-3</v>
      </c>
      <c r="N453" s="134">
        <f t="shared" si="776"/>
        <v>1.0466017589689137E-2</v>
      </c>
      <c r="O453" s="134">
        <f t="shared" si="776"/>
        <v>1.0763953525751187E-2</v>
      </c>
      <c r="P453" s="134">
        <f t="shared" si="776"/>
        <v>1.1322490838316508E-2</v>
      </c>
      <c r="Q453" s="134">
        <f t="shared" si="776"/>
        <v>1.1674424303636704E-2</v>
      </c>
      <c r="R453" s="134">
        <f t="shared" si="776"/>
        <v>1.1953935605210216E-2</v>
      </c>
      <c r="S453" s="134">
        <f t="shared" si="776"/>
        <v>1.3341631196423117E-2</v>
      </c>
      <c r="T453" s="134">
        <f t="shared" si="776"/>
        <v>1.374826172965395E-2</v>
      </c>
      <c r="U453" s="134">
        <f t="shared" si="776"/>
        <v>1.3852373066705231E-2</v>
      </c>
      <c r="V453" s="134">
        <f t="shared" si="776"/>
        <v>1.4297192823361381E-2</v>
      </c>
      <c r="W453" s="134">
        <f t="shared" si="776"/>
        <v>1.4870168235574693E-2</v>
      </c>
      <c r="X453" s="134">
        <f t="shared" si="776"/>
        <v>1.6739887385555857E-2</v>
      </c>
      <c r="Y453" s="134">
        <f t="shared" si="776"/>
        <v>1.6926089169686305E-2</v>
      </c>
      <c r="Z453" s="134">
        <f t="shared" si="776"/>
        <v>1.7008678018821867E-2</v>
      </c>
      <c r="AA453" s="134">
        <f t="shared" si="776"/>
        <v>1.7245244553293564E-2</v>
      </c>
      <c r="AB453" s="134">
        <f t="shared" si="776"/>
        <v>1.7667290180394916E-2</v>
      </c>
      <c r="AC453" s="134">
        <f t="shared" si="776"/>
        <v>0</v>
      </c>
      <c r="AD453" s="134">
        <f t="shared" si="776"/>
        <v>0</v>
      </c>
      <c r="AE453" s="134">
        <f t="shared" si="776"/>
        <v>0</v>
      </c>
      <c r="AF453" s="134">
        <f t="shared" si="776"/>
        <v>0</v>
      </c>
      <c r="AG453" s="134">
        <f t="shared" si="776"/>
        <v>0</v>
      </c>
      <c r="AH453" s="134">
        <f t="shared" si="776"/>
        <v>0</v>
      </c>
      <c r="AI453" s="134">
        <f t="shared" si="776"/>
        <v>0</v>
      </c>
      <c r="AJ453" s="134">
        <f t="shared" si="776"/>
        <v>0</v>
      </c>
      <c r="AK453" s="134">
        <f t="shared" si="776"/>
        <v>0</v>
      </c>
      <c r="AL453" s="134">
        <f t="shared" si="776"/>
        <v>0</v>
      </c>
      <c r="AM453" s="134">
        <f t="shared" si="776"/>
        <v>0</v>
      </c>
      <c r="AN453" s="134">
        <f t="shared" si="776"/>
        <v>0</v>
      </c>
      <c r="AO453" s="134">
        <f t="shared" si="776"/>
        <v>0</v>
      </c>
      <c r="AP453" s="134">
        <f t="shared" si="776"/>
        <v>0</v>
      </c>
      <c r="AQ453" s="134">
        <f t="shared" si="776"/>
        <v>0</v>
      </c>
      <c r="AR453" s="134">
        <f t="shared" si="776"/>
        <v>0</v>
      </c>
      <c r="AS453" s="134">
        <f t="shared" si="776"/>
        <v>0</v>
      </c>
      <c r="AT453" s="134">
        <f t="shared" si="776"/>
        <v>0</v>
      </c>
    </row>
    <row r="454" spans="3:46" x14ac:dyDescent="0.75">
      <c r="C454" s="44" t="s">
        <v>80</v>
      </c>
      <c r="D454" s="142"/>
      <c r="E454" s="134">
        <f t="shared" ref="E454:AT454" si="777">IF(OR(E135="Exits",E$16=0),0,E227/SUMIFS(E$202:E$243,E$110:E$151,"Remains"))</f>
        <v>8.4127626714804005E-2</v>
      </c>
      <c r="F454" s="134">
        <f t="shared" si="777"/>
        <v>8.4904409049804341E-2</v>
      </c>
      <c r="G454" s="134">
        <f t="shared" si="777"/>
        <v>8.6193978849481073E-2</v>
      </c>
      <c r="H454" s="134">
        <f t="shared" si="777"/>
        <v>8.6626511663017228E-2</v>
      </c>
      <c r="I454" s="134">
        <f t="shared" si="777"/>
        <v>8.7162115127529347E-2</v>
      </c>
      <c r="J454" s="134">
        <f t="shared" si="777"/>
        <v>8.9831363173202158E-2</v>
      </c>
      <c r="K454" s="134">
        <f t="shared" si="777"/>
        <v>9.4593916553033106E-2</v>
      </c>
      <c r="L454" s="134">
        <f t="shared" si="777"/>
        <v>9.4837819022782432E-2</v>
      </c>
      <c r="M454" s="134">
        <f t="shared" si="777"/>
        <v>9.5933851842546713E-2</v>
      </c>
      <c r="N454" s="134">
        <f t="shared" si="777"/>
        <v>0.10367504207221065</v>
      </c>
      <c r="O454" s="134">
        <f t="shared" si="777"/>
        <v>0.10662635764581403</v>
      </c>
      <c r="P454" s="134">
        <f t="shared" si="777"/>
        <v>0.11215915738390707</v>
      </c>
      <c r="Q454" s="134">
        <f t="shared" si="777"/>
        <v>0.11564536562988173</v>
      </c>
      <c r="R454" s="134">
        <f t="shared" si="777"/>
        <v>0.11841416911238697</v>
      </c>
      <c r="S454" s="134">
        <f t="shared" si="777"/>
        <v>0.13216050553591405</v>
      </c>
      <c r="T454" s="134">
        <f t="shared" si="777"/>
        <v>0.13618853599537786</v>
      </c>
      <c r="U454" s="134">
        <f t="shared" si="777"/>
        <v>0.13721984968814477</v>
      </c>
      <c r="V454" s="134">
        <f t="shared" si="777"/>
        <v>0.14162617774852465</v>
      </c>
      <c r="W454" s="134">
        <f t="shared" si="777"/>
        <v>0.14730199946948946</v>
      </c>
      <c r="X454" s="134">
        <f t="shared" si="777"/>
        <v>0.16582320009583704</v>
      </c>
      <c r="Y454" s="134">
        <f t="shared" si="777"/>
        <v>0.16766769133982876</v>
      </c>
      <c r="Z454" s="134">
        <f t="shared" si="777"/>
        <v>0.16848580599857538</v>
      </c>
      <c r="AA454" s="134">
        <f t="shared" si="777"/>
        <v>0.1708292040679989</v>
      </c>
      <c r="AB454" s="134">
        <f t="shared" si="777"/>
        <v>0.17500993449111912</v>
      </c>
      <c r="AC454" s="134">
        <f t="shared" si="777"/>
        <v>0.17815749464685732</v>
      </c>
      <c r="AD454" s="134">
        <f t="shared" si="777"/>
        <v>0</v>
      </c>
      <c r="AE454" s="134">
        <f t="shared" si="777"/>
        <v>0</v>
      </c>
      <c r="AF454" s="134">
        <f t="shared" si="777"/>
        <v>0</v>
      </c>
      <c r="AG454" s="134">
        <f t="shared" si="777"/>
        <v>0</v>
      </c>
      <c r="AH454" s="134">
        <f t="shared" si="777"/>
        <v>0</v>
      </c>
      <c r="AI454" s="134">
        <f t="shared" si="777"/>
        <v>0</v>
      </c>
      <c r="AJ454" s="134">
        <f t="shared" si="777"/>
        <v>0</v>
      </c>
      <c r="AK454" s="134">
        <f t="shared" si="777"/>
        <v>0</v>
      </c>
      <c r="AL454" s="134">
        <f t="shared" si="777"/>
        <v>0</v>
      </c>
      <c r="AM454" s="134">
        <f t="shared" si="777"/>
        <v>0</v>
      </c>
      <c r="AN454" s="134">
        <f t="shared" si="777"/>
        <v>0</v>
      </c>
      <c r="AO454" s="134">
        <f t="shared" si="777"/>
        <v>0</v>
      </c>
      <c r="AP454" s="134">
        <f t="shared" si="777"/>
        <v>0</v>
      </c>
      <c r="AQ454" s="134">
        <f t="shared" si="777"/>
        <v>0</v>
      </c>
      <c r="AR454" s="134">
        <f t="shared" si="777"/>
        <v>0</v>
      </c>
      <c r="AS454" s="134">
        <f t="shared" si="777"/>
        <v>0</v>
      </c>
      <c r="AT454" s="134">
        <f t="shared" si="777"/>
        <v>0</v>
      </c>
    </row>
    <row r="455" spans="3:46" x14ac:dyDescent="0.75">
      <c r="C455" s="44" t="s">
        <v>81</v>
      </c>
      <c r="D455" s="142"/>
      <c r="E455" s="134">
        <f t="shared" ref="E455:AT455" si="778">IF(OR(E136="Exits",E$16=0),0,E228/SUMIFS(E$202:E$243,E$110:E$151,"Remains"))</f>
        <v>5.339395712789222E-3</v>
      </c>
      <c r="F455" s="134">
        <f t="shared" si="778"/>
        <v>5.3886963816804478E-3</v>
      </c>
      <c r="G455" s="134">
        <f t="shared" si="778"/>
        <v>5.4705425448092213E-3</v>
      </c>
      <c r="H455" s="134">
        <f t="shared" si="778"/>
        <v>5.4979944525881579E-3</v>
      </c>
      <c r="I455" s="134">
        <f t="shared" si="778"/>
        <v>5.5319880282284871E-3</v>
      </c>
      <c r="J455" s="134">
        <f t="shared" si="778"/>
        <v>5.7013993396844943E-3</v>
      </c>
      <c r="K455" s="134">
        <f t="shared" si="778"/>
        <v>6.0036681435389648E-3</v>
      </c>
      <c r="L455" s="134">
        <f t="shared" si="778"/>
        <v>6.0191480976536007E-3</v>
      </c>
      <c r="M455" s="134">
        <f t="shared" si="778"/>
        <v>6.0887108936987658E-3</v>
      </c>
      <c r="N455" s="134">
        <f t="shared" si="778"/>
        <v>6.5800272369527461E-3</v>
      </c>
      <c r="O455" s="134">
        <f t="shared" si="778"/>
        <v>6.7673407549509066E-3</v>
      </c>
      <c r="P455" s="134">
        <f t="shared" si="778"/>
        <v>7.1184954036068483E-3</v>
      </c>
      <c r="Q455" s="134">
        <f t="shared" si="778"/>
        <v>7.3397573848291474E-3</v>
      </c>
      <c r="R455" s="134">
        <f t="shared" si="778"/>
        <v>7.5154872612247072E-3</v>
      </c>
      <c r="S455" s="134">
        <f t="shared" si="778"/>
        <v>8.3879370453504125E-3</v>
      </c>
      <c r="T455" s="134">
        <f t="shared" si="778"/>
        <v>8.6435872925534635E-3</v>
      </c>
      <c r="U455" s="134">
        <f t="shared" si="778"/>
        <v>8.7090425077394097E-3</v>
      </c>
      <c r="V455" s="134">
        <f t="shared" si="778"/>
        <v>8.988702472883716E-3</v>
      </c>
      <c r="W455" s="134">
        <f t="shared" si="778"/>
        <v>9.3489344126983509E-3</v>
      </c>
      <c r="X455" s="134">
        <f t="shared" si="778"/>
        <v>1.0524434341577564E-2</v>
      </c>
      <c r="Y455" s="134">
        <f t="shared" si="778"/>
        <v>1.0641500150100052E-2</v>
      </c>
      <c r="Z455" s="134">
        <f t="shared" si="778"/>
        <v>1.0693424090808498E-2</v>
      </c>
      <c r="AA455" s="134">
        <f t="shared" si="778"/>
        <v>1.0842154419879301E-2</v>
      </c>
      <c r="AB455" s="134">
        <f t="shared" si="778"/>
        <v>1.1107496198427387E-2</v>
      </c>
      <c r="AC455" s="134">
        <f t="shared" si="778"/>
        <v>1.1307264929075977E-2</v>
      </c>
      <c r="AD455" s="134">
        <f t="shared" si="778"/>
        <v>1.3758432857177772E-2</v>
      </c>
      <c r="AE455" s="134">
        <f t="shared" si="778"/>
        <v>0</v>
      </c>
      <c r="AF455" s="134">
        <f t="shared" si="778"/>
        <v>0</v>
      </c>
      <c r="AG455" s="134">
        <f t="shared" si="778"/>
        <v>0</v>
      </c>
      <c r="AH455" s="134">
        <f t="shared" si="778"/>
        <v>0</v>
      </c>
      <c r="AI455" s="134">
        <f t="shared" si="778"/>
        <v>0</v>
      </c>
      <c r="AJ455" s="134">
        <f t="shared" si="778"/>
        <v>0</v>
      </c>
      <c r="AK455" s="134">
        <f t="shared" si="778"/>
        <v>0</v>
      </c>
      <c r="AL455" s="134">
        <f t="shared" si="778"/>
        <v>0</v>
      </c>
      <c r="AM455" s="134">
        <f t="shared" si="778"/>
        <v>0</v>
      </c>
      <c r="AN455" s="134">
        <f t="shared" si="778"/>
        <v>0</v>
      </c>
      <c r="AO455" s="134">
        <f t="shared" si="778"/>
        <v>0</v>
      </c>
      <c r="AP455" s="134">
        <f t="shared" si="778"/>
        <v>0</v>
      </c>
      <c r="AQ455" s="134">
        <f t="shared" si="778"/>
        <v>0</v>
      </c>
      <c r="AR455" s="134">
        <f t="shared" si="778"/>
        <v>0</v>
      </c>
      <c r="AS455" s="134">
        <f t="shared" si="778"/>
        <v>0</v>
      </c>
      <c r="AT455" s="134">
        <f t="shared" si="778"/>
        <v>0</v>
      </c>
    </row>
    <row r="456" spans="3:46" x14ac:dyDescent="0.75">
      <c r="C456" s="44" t="s">
        <v>82</v>
      </c>
      <c r="D456" s="142"/>
      <c r="E456" s="134">
        <f t="shared" ref="E456:AT456" si="779">IF(OR(E137="Exits",E$16=0),0,E229/SUMIFS(E$202:E$243,E$110:E$151,"Remains"))</f>
        <v>3.2645102283308518E-2</v>
      </c>
      <c r="F456" s="134">
        <f t="shared" si="779"/>
        <v>3.2946526913577932E-2</v>
      </c>
      <c r="G456" s="134">
        <f t="shared" si="779"/>
        <v>3.3446934920505635E-2</v>
      </c>
      <c r="H456" s="134">
        <f t="shared" si="779"/>
        <v>3.3614776074359205E-2</v>
      </c>
      <c r="I456" s="134">
        <f t="shared" si="779"/>
        <v>3.3822613030720358E-2</v>
      </c>
      <c r="J456" s="134">
        <f t="shared" si="779"/>
        <v>3.4858394959597437E-2</v>
      </c>
      <c r="K456" s="134">
        <f t="shared" si="779"/>
        <v>3.6706468515046248E-2</v>
      </c>
      <c r="L456" s="134">
        <f t="shared" si="779"/>
        <v>3.6801113061469874E-2</v>
      </c>
      <c r="M456" s="134">
        <f t="shared" si="779"/>
        <v>3.7226420477170119E-2</v>
      </c>
      <c r="N456" s="134">
        <f t="shared" si="779"/>
        <v>4.0230331994829241E-2</v>
      </c>
      <c r="O456" s="134">
        <f t="shared" si="779"/>
        <v>4.1375568138209584E-2</v>
      </c>
      <c r="P456" s="134">
        <f t="shared" si="779"/>
        <v>4.3522530086576611E-2</v>
      </c>
      <c r="Q456" s="134">
        <f t="shared" si="779"/>
        <v>4.4875327368693804E-2</v>
      </c>
      <c r="R456" s="134">
        <f t="shared" si="779"/>
        <v>4.5949741047272702E-2</v>
      </c>
      <c r="S456" s="134">
        <f t="shared" si="779"/>
        <v>5.128390505606012E-2</v>
      </c>
      <c r="T456" s="134">
        <f t="shared" si="779"/>
        <v>5.2846952434007131E-2</v>
      </c>
      <c r="U456" s="134">
        <f t="shared" si="779"/>
        <v>5.3247146071950656E-2</v>
      </c>
      <c r="V456" s="134">
        <f t="shared" si="779"/>
        <v>5.4956989031298059E-2</v>
      </c>
      <c r="W456" s="134">
        <f t="shared" si="779"/>
        <v>5.7159449600533575E-2</v>
      </c>
      <c r="X456" s="134">
        <f t="shared" si="779"/>
        <v>6.4346464288425595E-2</v>
      </c>
      <c r="Y456" s="134">
        <f t="shared" si="779"/>
        <v>6.5062205450658814E-2</v>
      </c>
      <c r="Z456" s="134">
        <f t="shared" si="779"/>
        <v>6.5379668782945571E-2</v>
      </c>
      <c r="AA456" s="134">
        <f t="shared" si="779"/>
        <v>6.6289007042613562E-2</v>
      </c>
      <c r="AB456" s="134">
        <f t="shared" si="779"/>
        <v>6.7911308510172769E-2</v>
      </c>
      <c r="AC456" s="134">
        <f t="shared" si="779"/>
        <v>6.9132695909763564E-2</v>
      </c>
      <c r="AD456" s="134">
        <f t="shared" si="779"/>
        <v>8.4119153559790036E-2</v>
      </c>
      <c r="AE456" s="134">
        <f t="shared" si="779"/>
        <v>8.529264671279907E-2</v>
      </c>
      <c r="AF456" s="134">
        <f t="shared" si="779"/>
        <v>0</v>
      </c>
      <c r="AG456" s="134">
        <f t="shared" si="779"/>
        <v>0</v>
      </c>
      <c r="AH456" s="134">
        <f t="shared" si="779"/>
        <v>0</v>
      </c>
      <c r="AI456" s="134">
        <f t="shared" si="779"/>
        <v>0</v>
      </c>
      <c r="AJ456" s="134">
        <f t="shared" si="779"/>
        <v>0</v>
      </c>
      <c r="AK456" s="134">
        <f t="shared" si="779"/>
        <v>0</v>
      </c>
      <c r="AL456" s="134">
        <f t="shared" si="779"/>
        <v>0</v>
      </c>
      <c r="AM456" s="134">
        <f t="shared" si="779"/>
        <v>0</v>
      </c>
      <c r="AN456" s="134">
        <f t="shared" si="779"/>
        <v>0</v>
      </c>
      <c r="AO456" s="134">
        <f t="shared" si="779"/>
        <v>0</v>
      </c>
      <c r="AP456" s="134">
        <f t="shared" si="779"/>
        <v>0</v>
      </c>
      <c r="AQ456" s="134">
        <f t="shared" si="779"/>
        <v>0</v>
      </c>
      <c r="AR456" s="134">
        <f t="shared" si="779"/>
        <v>0</v>
      </c>
      <c r="AS456" s="134">
        <f t="shared" si="779"/>
        <v>0</v>
      </c>
      <c r="AT456" s="134">
        <f t="shared" si="779"/>
        <v>0</v>
      </c>
    </row>
    <row r="457" spans="3:46" x14ac:dyDescent="0.75">
      <c r="C457" s="44" t="s">
        <v>163</v>
      </c>
      <c r="D457" s="142"/>
      <c r="E457" s="134">
        <f t="shared" ref="E457:AT457" si="780">IF(OR(E138="Exits",E$16=0),0,E230/SUMIFS(E$202:E$243,E$110:E$151,"Remains"))</f>
        <v>1.8246443955448402E-2</v>
      </c>
      <c r="F457" s="134">
        <f t="shared" si="780"/>
        <v>1.84149203037616E-2</v>
      </c>
      <c r="G457" s="134">
        <f t="shared" si="780"/>
        <v>1.8694615143557903E-2</v>
      </c>
      <c r="H457" s="134">
        <f t="shared" si="780"/>
        <v>1.8788427200895911E-2</v>
      </c>
      <c r="I457" s="134">
        <f t="shared" si="780"/>
        <v>1.8904594255396267E-2</v>
      </c>
      <c r="J457" s="134">
        <f t="shared" si="780"/>
        <v>1.9483527559121434E-2</v>
      </c>
      <c r="K457" s="134">
        <f t="shared" si="780"/>
        <v>2.0516477931351834E-2</v>
      </c>
      <c r="L457" s="134">
        <f t="shared" si="780"/>
        <v>2.0569377946705453E-2</v>
      </c>
      <c r="M457" s="134">
        <f t="shared" si="780"/>
        <v>2.0807096544033267E-2</v>
      </c>
      <c r="N457" s="134">
        <f t="shared" si="780"/>
        <v>2.2486083568745947E-2</v>
      </c>
      <c r="O457" s="134">
        <f t="shared" si="780"/>
        <v>2.3126194508653396E-2</v>
      </c>
      <c r="P457" s="134">
        <f t="shared" si="780"/>
        <v>2.4326203640969365E-2</v>
      </c>
      <c r="Q457" s="134">
        <f t="shared" si="780"/>
        <v>2.5082327471644419E-2</v>
      </c>
      <c r="R457" s="134">
        <f t="shared" si="780"/>
        <v>2.5682853357611106E-2</v>
      </c>
      <c r="S457" s="134">
        <f t="shared" si="780"/>
        <v>2.8664296754260358E-2</v>
      </c>
      <c r="T457" s="134">
        <f t="shared" si="780"/>
        <v>2.953793642412296E-2</v>
      </c>
      <c r="U457" s="134">
        <f t="shared" si="780"/>
        <v>2.9761618087690515E-2</v>
      </c>
      <c r="V457" s="134">
        <f t="shared" si="780"/>
        <v>3.0717306737693677E-2</v>
      </c>
      <c r="W457" s="134">
        <f t="shared" si="780"/>
        <v>3.1948335912970256E-2</v>
      </c>
      <c r="X457" s="134">
        <f t="shared" si="780"/>
        <v>3.596539977668671E-2</v>
      </c>
      <c r="Y457" s="134">
        <f t="shared" si="780"/>
        <v>3.636545154831107E-2</v>
      </c>
      <c r="Z457" s="134">
        <f t="shared" si="780"/>
        <v>3.6542892465794181E-2</v>
      </c>
      <c r="AA457" s="134">
        <f t="shared" si="780"/>
        <v>3.7051152156561344E-2</v>
      </c>
      <c r="AB457" s="134">
        <f t="shared" si="780"/>
        <v>3.7957910926981739E-2</v>
      </c>
      <c r="AC457" s="134">
        <f t="shared" si="780"/>
        <v>3.8640585361300155E-2</v>
      </c>
      <c r="AD457" s="134">
        <f t="shared" si="780"/>
        <v>4.7017019817801271E-2</v>
      </c>
      <c r="AE457" s="134">
        <f t="shared" si="780"/>
        <v>4.7672924549318374E-2</v>
      </c>
      <c r="AF457" s="134">
        <f t="shared" si="780"/>
        <v>5.2118225985606538E-2</v>
      </c>
      <c r="AG457" s="134">
        <f t="shared" si="780"/>
        <v>0</v>
      </c>
      <c r="AH457" s="134">
        <f t="shared" si="780"/>
        <v>0</v>
      </c>
      <c r="AI457" s="134">
        <f t="shared" si="780"/>
        <v>0</v>
      </c>
      <c r="AJ457" s="134">
        <f t="shared" si="780"/>
        <v>0</v>
      </c>
      <c r="AK457" s="134">
        <f t="shared" si="780"/>
        <v>0</v>
      </c>
      <c r="AL457" s="134">
        <f t="shared" si="780"/>
        <v>0</v>
      </c>
      <c r="AM457" s="134">
        <f t="shared" si="780"/>
        <v>0</v>
      </c>
      <c r="AN457" s="134">
        <f t="shared" si="780"/>
        <v>0</v>
      </c>
      <c r="AO457" s="134">
        <f t="shared" si="780"/>
        <v>0</v>
      </c>
      <c r="AP457" s="134">
        <f t="shared" si="780"/>
        <v>0</v>
      </c>
      <c r="AQ457" s="134">
        <f t="shared" si="780"/>
        <v>0</v>
      </c>
      <c r="AR457" s="134">
        <f t="shared" si="780"/>
        <v>0</v>
      </c>
      <c r="AS457" s="134">
        <f t="shared" si="780"/>
        <v>0</v>
      </c>
      <c r="AT457" s="134">
        <f t="shared" si="780"/>
        <v>0</v>
      </c>
    </row>
    <row r="458" spans="3:46" x14ac:dyDescent="0.75">
      <c r="C458" s="44" t="s">
        <v>104</v>
      </c>
      <c r="D458" s="142"/>
      <c r="E458" s="134">
        <f t="shared" ref="E458:AT458" si="781">IF(OR(E139="Exits",E$16=0),0,E231/SUMIFS(E$202:E$243,E$110:E$151,"Remains"))</f>
        <v>1.5857085789246494E-2</v>
      </c>
      <c r="F458" s="134">
        <f t="shared" si="781"/>
        <v>1.6003500285966202E-2</v>
      </c>
      <c r="G458" s="134">
        <f t="shared" si="781"/>
        <v>1.6246569296031327E-2</v>
      </c>
      <c r="H458" s="134">
        <f t="shared" si="781"/>
        <v>1.6328096734742493E-2</v>
      </c>
      <c r="I458" s="134">
        <f t="shared" si="781"/>
        <v>1.6429051800485386E-2</v>
      </c>
      <c r="J458" s="134">
        <f t="shared" si="781"/>
        <v>1.6932174221809607E-2</v>
      </c>
      <c r="K458" s="134">
        <f t="shared" si="781"/>
        <v>1.7829860516656144E-2</v>
      </c>
      <c r="L458" s="134">
        <f t="shared" si="781"/>
        <v>1.7875833314630534E-2</v>
      </c>
      <c r="M458" s="134">
        <f t="shared" si="781"/>
        <v>1.8082422839730897E-2</v>
      </c>
      <c r="N458" s="134">
        <f t="shared" si="781"/>
        <v>1.9541547771411122E-2</v>
      </c>
      <c r="O458" s="134">
        <f t="shared" si="781"/>
        <v>2.0097836663292259E-2</v>
      </c>
      <c r="P458" s="134">
        <f t="shared" si="781"/>
        <v>2.1140705498747272E-2</v>
      </c>
      <c r="Q458" s="134">
        <f t="shared" si="781"/>
        <v>2.1797815480263855E-2</v>
      </c>
      <c r="R458" s="134">
        <f t="shared" si="781"/>
        <v>2.231970295136167E-2</v>
      </c>
      <c r="S458" s="134">
        <f t="shared" si="781"/>
        <v>2.4910728568840013E-2</v>
      </c>
      <c r="T458" s="134">
        <f t="shared" si="781"/>
        <v>2.5669965778442362E-2</v>
      </c>
      <c r="U458" s="134">
        <f t="shared" si="781"/>
        <v>2.5864356495742268E-2</v>
      </c>
      <c r="V458" s="134">
        <f t="shared" si="781"/>
        <v>2.6694898433004745E-2</v>
      </c>
      <c r="W458" s="134">
        <f t="shared" si="781"/>
        <v>2.7764725260034089E-2</v>
      </c>
      <c r="X458" s="134">
        <f t="shared" si="781"/>
        <v>3.1255757620277262E-2</v>
      </c>
      <c r="Y458" s="134">
        <f t="shared" si="781"/>
        <v>3.1603422912115861E-2</v>
      </c>
      <c r="Z458" s="134">
        <f t="shared" si="781"/>
        <v>3.1757628074388707E-2</v>
      </c>
      <c r="AA458" s="134">
        <f t="shared" si="781"/>
        <v>3.219933153942494E-2</v>
      </c>
      <c r="AB458" s="134">
        <f t="shared" si="781"/>
        <v>3.2987350928179004E-2</v>
      </c>
      <c r="AC458" s="134">
        <f t="shared" si="781"/>
        <v>3.3580629656765462E-2</v>
      </c>
      <c r="AD458" s="134">
        <f t="shared" si="781"/>
        <v>4.0860176296595892E-2</v>
      </c>
      <c r="AE458" s="134">
        <f t="shared" si="781"/>
        <v>4.1430190794907701E-2</v>
      </c>
      <c r="AF458" s="134">
        <f t="shared" si="781"/>
        <v>4.5293383338418834E-2</v>
      </c>
      <c r="AG458" s="134">
        <f t="shared" si="781"/>
        <v>4.7783789687817192E-2</v>
      </c>
      <c r="AH458" s="134">
        <f t="shared" si="781"/>
        <v>0</v>
      </c>
      <c r="AI458" s="134">
        <f t="shared" si="781"/>
        <v>0</v>
      </c>
      <c r="AJ458" s="134">
        <f t="shared" si="781"/>
        <v>0</v>
      </c>
      <c r="AK458" s="134">
        <f t="shared" si="781"/>
        <v>0</v>
      </c>
      <c r="AL458" s="134">
        <f t="shared" si="781"/>
        <v>0</v>
      </c>
      <c r="AM458" s="134">
        <f t="shared" si="781"/>
        <v>0</v>
      </c>
      <c r="AN458" s="134">
        <f t="shared" si="781"/>
        <v>0</v>
      </c>
      <c r="AO458" s="134">
        <f t="shared" si="781"/>
        <v>0</v>
      </c>
      <c r="AP458" s="134">
        <f t="shared" si="781"/>
        <v>0</v>
      </c>
      <c r="AQ458" s="134">
        <f t="shared" si="781"/>
        <v>0</v>
      </c>
      <c r="AR458" s="134">
        <f t="shared" si="781"/>
        <v>0</v>
      </c>
      <c r="AS458" s="134">
        <f t="shared" si="781"/>
        <v>0</v>
      </c>
      <c r="AT458" s="134">
        <f t="shared" si="781"/>
        <v>0</v>
      </c>
    </row>
    <row r="459" spans="3:46" x14ac:dyDescent="0.75">
      <c r="C459" s="44" t="s">
        <v>83</v>
      </c>
      <c r="D459" s="142"/>
      <c r="E459" s="134">
        <f t="shared" ref="E459:AT459" si="782">IF(OR(E140="Exits",E$16=0),0,E232/SUMIFS(E$202:E$243,E$110:E$151,"Remains"))</f>
        <v>9.2303694389700795E-3</v>
      </c>
      <c r="F459" s="134">
        <f t="shared" si="782"/>
        <v>9.315596946338444E-3</v>
      </c>
      <c r="G459" s="134">
        <f t="shared" si="782"/>
        <v>9.4570868008984361E-3</v>
      </c>
      <c r="H459" s="134">
        <f t="shared" si="782"/>
        <v>9.5045437162937837E-3</v>
      </c>
      <c r="I459" s="134">
        <f t="shared" si="782"/>
        <v>9.563309404133748E-3</v>
      </c>
      <c r="J459" s="134">
        <f t="shared" si="782"/>
        <v>9.8561756901319637E-3</v>
      </c>
      <c r="K459" s="134">
        <f t="shared" si="782"/>
        <v>1.0378716606657302E-2</v>
      </c>
      <c r="L459" s="134">
        <f t="shared" si="782"/>
        <v>1.0405477255813563E-2</v>
      </c>
      <c r="M459" s="134">
        <f t="shared" si="782"/>
        <v>1.0525732494653911E-2</v>
      </c>
      <c r="N459" s="134">
        <f t="shared" si="782"/>
        <v>1.1375085418389365E-2</v>
      </c>
      <c r="O459" s="134">
        <f t="shared" si="782"/>
        <v>1.169889977211761E-2</v>
      </c>
      <c r="P459" s="134">
        <f t="shared" si="782"/>
        <v>1.2305951077482067E-2</v>
      </c>
      <c r="Q459" s="134">
        <f t="shared" si="782"/>
        <v>1.2688453131897771E-2</v>
      </c>
      <c r="R459" s="134">
        <f t="shared" si="782"/>
        <v>1.299224250579833E-2</v>
      </c>
      <c r="S459" s="134">
        <f t="shared" si="782"/>
        <v>1.4500471949280273E-2</v>
      </c>
      <c r="T459" s="134">
        <f t="shared" si="782"/>
        <v>1.4942422004264209E-2</v>
      </c>
      <c r="U459" s="134">
        <f t="shared" si="782"/>
        <v>1.505557634800884E-2</v>
      </c>
      <c r="V459" s="134">
        <f t="shared" si="782"/>
        <v>1.5539032704200685E-2</v>
      </c>
      <c r="W459" s="134">
        <f t="shared" si="782"/>
        <v>1.6161776188119946E-2</v>
      </c>
      <c r="X459" s="134">
        <f t="shared" si="782"/>
        <v>1.8193897274977951E-2</v>
      </c>
      <c r="Y459" s="134">
        <f t="shared" si="782"/>
        <v>1.8396272359998543E-2</v>
      </c>
      <c r="Z459" s="134">
        <f t="shared" si="782"/>
        <v>1.848603479403544E-2</v>
      </c>
      <c r="AA459" s="134">
        <f t="shared" si="782"/>
        <v>1.8743149261280265E-2</v>
      </c>
      <c r="AB459" s="134">
        <f t="shared" si="782"/>
        <v>1.9201853349783346E-2</v>
      </c>
      <c r="AC459" s="134">
        <f t="shared" si="782"/>
        <v>1.9547199393685634E-2</v>
      </c>
      <c r="AD459" s="134">
        <f t="shared" si="782"/>
        <v>2.378460503851194E-2</v>
      </c>
      <c r="AE459" s="134">
        <f t="shared" si="782"/>
        <v>2.4116409032947993E-2</v>
      </c>
      <c r="AF459" s="134">
        <f t="shared" si="782"/>
        <v>2.636516361903116E-2</v>
      </c>
      <c r="AG459" s="134">
        <f t="shared" si="782"/>
        <v>2.7814822841641447E-2</v>
      </c>
      <c r="AH459" s="134">
        <f t="shared" si="782"/>
        <v>2.9210616812039351E-2</v>
      </c>
      <c r="AI459" s="134">
        <f t="shared" si="782"/>
        <v>0</v>
      </c>
      <c r="AJ459" s="134">
        <f t="shared" si="782"/>
        <v>0</v>
      </c>
      <c r="AK459" s="134">
        <f t="shared" si="782"/>
        <v>0</v>
      </c>
      <c r="AL459" s="134">
        <f t="shared" si="782"/>
        <v>0</v>
      </c>
      <c r="AM459" s="134">
        <f t="shared" si="782"/>
        <v>0</v>
      </c>
      <c r="AN459" s="134">
        <f t="shared" si="782"/>
        <v>0</v>
      </c>
      <c r="AO459" s="134">
        <f t="shared" si="782"/>
        <v>0</v>
      </c>
      <c r="AP459" s="134">
        <f t="shared" si="782"/>
        <v>0</v>
      </c>
      <c r="AQ459" s="134">
        <f t="shared" si="782"/>
        <v>0</v>
      </c>
      <c r="AR459" s="134">
        <f t="shared" si="782"/>
        <v>0</v>
      </c>
      <c r="AS459" s="134">
        <f t="shared" si="782"/>
        <v>0</v>
      </c>
      <c r="AT459" s="134">
        <f t="shared" si="782"/>
        <v>0</v>
      </c>
    </row>
    <row r="460" spans="3:46" x14ac:dyDescent="0.75">
      <c r="C460" s="44" t="s">
        <v>84</v>
      </c>
      <c r="D460" s="142"/>
      <c r="E460" s="134">
        <f t="shared" ref="E460:AT460" si="783">IF(OR(E141="Exits",E$16=0),0,E233/SUMIFS(E$202:E$243,E$110:E$151,"Remains"))</f>
        <v>4.1299430636810158E-3</v>
      </c>
      <c r="F460" s="134">
        <f t="shared" si="783"/>
        <v>4.1680763968285212E-3</v>
      </c>
      <c r="G460" s="134">
        <f t="shared" si="783"/>
        <v>4.2313831850654257E-3</v>
      </c>
      <c r="H460" s="134">
        <f t="shared" si="783"/>
        <v>4.2526168268883884E-3</v>
      </c>
      <c r="I460" s="134">
        <f t="shared" si="783"/>
        <v>4.2789103513764162E-3</v>
      </c>
      <c r="J460" s="134">
        <f t="shared" si="783"/>
        <v>4.4099474777278078E-3</v>
      </c>
      <c r="K460" s="134">
        <f t="shared" si="783"/>
        <v>4.6437478957893118E-3</v>
      </c>
      <c r="L460" s="134">
        <f t="shared" si="783"/>
        <v>4.6557214097524575E-3</v>
      </c>
      <c r="M460" s="134">
        <f t="shared" si="783"/>
        <v>4.7095271964876211E-3</v>
      </c>
      <c r="N460" s="134">
        <f t="shared" si="783"/>
        <v>5.0895530707704842E-3</v>
      </c>
      <c r="O460" s="134">
        <f t="shared" si="783"/>
        <v>5.2344372872628556E-3</v>
      </c>
      <c r="P460" s="134">
        <f t="shared" si="783"/>
        <v>5.5060501782164574E-3</v>
      </c>
      <c r="Q460" s="134">
        <f t="shared" si="783"/>
        <v>5.6771930254147967E-3</v>
      </c>
      <c r="R460" s="134">
        <f t="shared" si="783"/>
        <v>5.8131174676439041E-3</v>
      </c>
      <c r="S460" s="134">
        <f t="shared" si="783"/>
        <v>6.487944382182087E-3</v>
      </c>
      <c r="T460" s="134">
        <f t="shared" si="783"/>
        <v>6.6856860409686076E-3</v>
      </c>
      <c r="U460" s="134">
        <f t="shared" si="783"/>
        <v>6.7363146750837833E-3</v>
      </c>
      <c r="V460" s="134">
        <f t="shared" si="783"/>
        <v>6.9526274931187015E-3</v>
      </c>
      <c r="W460" s="134">
        <f t="shared" si="783"/>
        <v>7.2312615335945359E-3</v>
      </c>
      <c r="X460" s="134">
        <f t="shared" si="783"/>
        <v>8.140493221743041E-3</v>
      </c>
      <c r="Y460" s="134">
        <f t="shared" si="783"/>
        <v>8.2310418811622366E-3</v>
      </c>
      <c r="Z460" s="134">
        <f t="shared" si="783"/>
        <v>8.2712042759917094E-3</v>
      </c>
      <c r="AA460" s="134">
        <f t="shared" si="783"/>
        <v>8.3862449704721117E-3</v>
      </c>
      <c r="AB460" s="134">
        <f t="shared" si="783"/>
        <v>8.5914828844170579E-3</v>
      </c>
      <c r="AC460" s="134">
        <f t="shared" si="783"/>
        <v>8.7460010223977917E-3</v>
      </c>
      <c r="AD460" s="134">
        <f t="shared" si="783"/>
        <v>1.0641942909292174E-2</v>
      </c>
      <c r="AE460" s="134">
        <f t="shared" si="783"/>
        <v>1.0790401929744529E-2</v>
      </c>
      <c r="AF460" s="134">
        <f t="shared" si="783"/>
        <v>1.1796561917827447E-2</v>
      </c>
      <c r="AG460" s="134">
        <f t="shared" si="783"/>
        <v>1.2445182765639207E-2</v>
      </c>
      <c r="AH460" s="134">
        <f t="shared" si="783"/>
        <v>1.3069702690273535E-2</v>
      </c>
      <c r="AI460" s="134">
        <f t="shared" si="783"/>
        <v>1.3462964178032243E-2</v>
      </c>
      <c r="AJ460" s="134">
        <f t="shared" si="783"/>
        <v>0</v>
      </c>
      <c r="AK460" s="134">
        <f t="shared" si="783"/>
        <v>0</v>
      </c>
      <c r="AL460" s="134">
        <f t="shared" si="783"/>
        <v>0</v>
      </c>
      <c r="AM460" s="134">
        <f t="shared" si="783"/>
        <v>0</v>
      </c>
      <c r="AN460" s="134">
        <f t="shared" si="783"/>
        <v>0</v>
      </c>
      <c r="AO460" s="134">
        <f t="shared" si="783"/>
        <v>0</v>
      </c>
      <c r="AP460" s="134">
        <f t="shared" si="783"/>
        <v>0</v>
      </c>
      <c r="AQ460" s="134">
        <f t="shared" si="783"/>
        <v>0</v>
      </c>
      <c r="AR460" s="134">
        <f t="shared" si="783"/>
        <v>0</v>
      </c>
      <c r="AS460" s="134">
        <f t="shared" si="783"/>
        <v>0</v>
      </c>
      <c r="AT460" s="134">
        <f t="shared" si="783"/>
        <v>0</v>
      </c>
    </row>
    <row r="461" spans="3:46" x14ac:dyDescent="0.75">
      <c r="C461" s="44" t="s">
        <v>85</v>
      </c>
      <c r="D461" s="142"/>
      <c r="E461" s="134">
        <f t="shared" ref="E461:AT461" si="784">IF(OR(E142="Exits",E$16=0),0,E234/SUMIFS(E$202:E$243,E$110:E$151,"Remains"))</f>
        <v>1.1087982838903507E-2</v>
      </c>
      <c r="F461" s="134">
        <f t="shared" si="784"/>
        <v>1.1190362396444638E-2</v>
      </c>
      <c r="G461" s="134">
        <f t="shared" si="784"/>
        <v>1.1360327107999585E-2</v>
      </c>
      <c r="H461" s="134">
        <f t="shared" si="784"/>
        <v>1.141733473558915E-2</v>
      </c>
      <c r="I461" s="134">
        <f t="shared" si="784"/>
        <v>1.1487927027977241E-2</v>
      </c>
      <c r="J461" s="134">
        <f t="shared" si="784"/>
        <v>1.183973270322267E-2</v>
      </c>
      <c r="K461" s="134">
        <f t="shared" si="784"/>
        <v>1.2467435066965149E-2</v>
      </c>
      <c r="L461" s="134">
        <f t="shared" si="784"/>
        <v>1.2499581301258849E-2</v>
      </c>
      <c r="M461" s="134">
        <f t="shared" si="784"/>
        <v>1.2644037927113988E-2</v>
      </c>
      <c r="N461" s="134">
        <f t="shared" si="784"/>
        <v>1.3664323269409242E-2</v>
      </c>
      <c r="O461" s="134">
        <f t="shared" si="784"/>
        <v>1.4053305316213429E-2</v>
      </c>
      <c r="P461" s="134">
        <f t="shared" si="784"/>
        <v>1.4782525798743338E-2</v>
      </c>
      <c r="Q461" s="134">
        <f t="shared" si="784"/>
        <v>1.5242006455855574E-2</v>
      </c>
      <c r="R461" s="134">
        <f t="shared" si="784"/>
        <v>1.5606933492278343E-2</v>
      </c>
      <c r="S461" s="134">
        <f t="shared" si="784"/>
        <v>1.7418694364584528E-2</v>
      </c>
      <c r="T461" s="134">
        <f t="shared" si="784"/>
        <v>1.7949586942364287E-2</v>
      </c>
      <c r="U461" s="134">
        <f t="shared" si="784"/>
        <v>1.8085513616793024E-2</v>
      </c>
      <c r="V461" s="134">
        <f t="shared" si="784"/>
        <v>1.866626564587022E-2</v>
      </c>
      <c r="W461" s="134">
        <f t="shared" si="784"/>
        <v>1.9414336360524757E-2</v>
      </c>
      <c r="X461" s="134">
        <f t="shared" si="784"/>
        <v>2.1855422157429718E-2</v>
      </c>
      <c r="Y461" s="134">
        <f t="shared" si="784"/>
        <v>2.2098525262301796E-2</v>
      </c>
      <c r="Z461" s="134">
        <f t="shared" si="784"/>
        <v>2.2206352401265193E-2</v>
      </c>
      <c r="AA461" s="134">
        <f t="shared" si="784"/>
        <v>2.2515211198228201E-2</v>
      </c>
      <c r="AB461" s="134">
        <f t="shared" si="784"/>
        <v>2.3066229561586857E-2</v>
      </c>
      <c r="AC461" s="134">
        <f t="shared" si="784"/>
        <v>2.3481076554829092E-2</v>
      </c>
      <c r="AD461" s="134">
        <f t="shared" si="784"/>
        <v>2.857126079739495E-2</v>
      </c>
      <c r="AE461" s="134">
        <f t="shared" si="784"/>
        <v>2.8969840401441339E-2</v>
      </c>
      <c r="AF461" s="134">
        <f t="shared" si="784"/>
        <v>3.1671157225676476E-2</v>
      </c>
      <c r="AG461" s="134">
        <f t="shared" si="784"/>
        <v>3.3412560610323071E-2</v>
      </c>
      <c r="AH461" s="134">
        <f t="shared" si="784"/>
        <v>3.508925835170229E-2</v>
      </c>
      <c r="AI461" s="134">
        <f t="shared" si="784"/>
        <v>3.6145078386079159E-2</v>
      </c>
      <c r="AJ461" s="134">
        <f t="shared" si="784"/>
        <v>3.6638339032009706E-2</v>
      </c>
      <c r="AK461" s="134">
        <f t="shared" si="784"/>
        <v>0</v>
      </c>
      <c r="AL461" s="134">
        <f t="shared" si="784"/>
        <v>0</v>
      </c>
      <c r="AM461" s="134">
        <f t="shared" si="784"/>
        <v>0</v>
      </c>
      <c r="AN461" s="134">
        <f t="shared" si="784"/>
        <v>0</v>
      </c>
      <c r="AO461" s="134">
        <f t="shared" si="784"/>
        <v>0</v>
      </c>
      <c r="AP461" s="134">
        <f t="shared" si="784"/>
        <v>0</v>
      </c>
      <c r="AQ461" s="134">
        <f t="shared" si="784"/>
        <v>0</v>
      </c>
      <c r="AR461" s="134">
        <f t="shared" si="784"/>
        <v>0</v>
      </c>
      <c r="AS461" s="134">
        <f t="shared" si="784"/>
        <v>0</v>
      </c>
      <c r="AT461" s="134">
        <f t="shared" si="784"/>
        <v>0</v>
      </c>
    </row>
    <row r="462" spans="3:46" x14ac:dyDescent="0.75">
      <c r="C462" s="44" t="s">
        <v>105</v>
      </c>
      <c r="D462" s="142"/>
      <c r="E462" s="134">
        <f t="shared" ref="E462:AT462" si="785">IF(OR(E143="Exits",E$16=0),0,E235/SUMIFS(E$202:E$243,E$110:E$151,"Remains"))</f>
        <v>1.6674669193698623E-2</v>
      </c>
      <c r="F462" s="134">
        <f t="shared" si="785"/>
        <v>1.6828632748566861E-2</v>
      </c>
      <c r="G462" s="134">
        <f t="shared" si="785"/>
        <v>1.7084234275098569E-2</v>
      </c>
      <c r="H462" s="134">
        <f t="shared" si="785"/>
        <v>1.7169965227733012E-2</v>
      </c>
      <c r="I462" s="134">
        <f t="shared" si="785"/>
        <v>1.7276125486122507E-2</v>
      </c>
      <c r="J462" s="134">
        <f t="shared" si="785"/>
        <v>1.7805188647602235E-2</v>
      </c>
      <c r="K462" s="134">
        <f t="shared" si="785"/>
        <v>1.8749159198384904E-2</v>
      </c>
      <c r="L462" s="134">
        <f t="shared" si="785"/>
        <v>1.8797502330806598E-2</v>
      </c>
      <c r="M462" s="134">
        <f t="shared" si="785"/>
        <v>1.90147435083922E-2</v>
      </c>
      <c r="N462" s="134">
        <f t="shared" si="785"/>
        <v>2.0549100191039744E-2</v>
      </c>
      <c r="O462" s="134">
        <f t="shared" si="785"/>
        <v>2.1134071059680539E-2</v>
      </c>
      <c r="P462" s="134">
        <f t="shared" si="785"/>
        <v>2.2230709690179894E-2</v>
      </c>
      <c r="Q462" s="134">
        <f t="shared" si="785"/>
        <v>2.2921699933361718E-2</v>
      </c>
      <c r="R462" s="134">
        <f t="shared" si="785"/>
        <v>2.3470495661186655E-2</v>
      </c>
      <c r="S462" s="134">
        <f t="shared" si="785"/>
        <v>2.6195113262306603E-2</v>
      </c>
      <c r="T462" s="134">
        <f t="shared" si="785"/>
        <v>2.699349636232435E-2</v>
      </c>
      <c r="U462" s="134">
        <f t="shared" si="785"/>
        <v>2.7197909767686629E-2</v>
      </c>
      <c r="V462" s="134">
        <f t="shared" si="785"/>
        <v>2.8071274031423989E-2</v>
      </c>
      <c r="W462" s="134">
        <f t="shared" si="785"/>
        <v>2.9196260594046737E-2</v>
      </c>
      <c r="X462" s="134">
        <f t="shared" si="785"/>
        <v>3.2867288835000584E-2</v>
      </c>
      <c r="Y462" s="134">
        <f t="shared" si="785"/>
        <v>3.3232879575227935E-2</v>
      </c>
      <c r="Z462" s="134">
        <f t="shared" si="785"/>
        <v>3.3395035478464834E-2</v>
      </c>
      <c r="AA462" s="134">
        <f t="shared" si="785"/>
        <v>3.3859512953019734E-2</v>
      </c>
      <c r="AB462" s="134">
        <f t="shared" si="785"/>
        <v>3.4688162226936485E-2</v>
      </c>
      <c r="AC462" s="134">
        <f t="shared" si="785"/>
        <v>3.531203010974418E-2</v>
      </c>
      <c r="AD462" s="134">
        <f t="shared" si="785"/>
        <v>4.2966906529823171E-2</v>
      </c>
      <c r="AE462" s="134">
        <f t="shared" si="785"/>
        <v>4.3566310690290481E-2</v>
      </c>
      <c r="AF462" s="134">
        <f t="shared" si="785"/>
        <v>4.7628687507239788E-2</v>
      </c>
      <c r="AG462" s="134">
        <f t="shared" si="785"/>
        <v>5.0247497961192537E-2</v>
      </c>
      <c r="AH462" s="134">
        <f t="shared" si="785"/>
        <v>5.2769000797328332E-2</v>
      </c>
      <c r="AI462" s="134">
        <f t="shared" si="785"/>
        <v>5.4356796346537069E-2</v>
      </c>
      <c r="AJ462" s="134">
        <f t="shared" si="785"/>
        <v>5.5098586644796166E-2</v>
      </c>
      <c r="AK462" s="134">
        <f t="shared" si="785"/>
        <v>5.7194082842608511E-2</v>
      </c>
      <c r="AL462" s="134">
        <f t="shared" si="785"/>
        <v>0</v>
      </c>
      <c r="AM462" s="134">
        <f t="shared" si="785"/>
        <v>0</v>
      </c>
      <c r="AN462" s="134">
        <f t="shared" si="785"/>
        <v>0</v>
      </c>
      <c r="AO462" s="134">
        <f t="shared" si="785"/>
        <v>0</v>
      </c>
      <c r="AP462" s="134">
        <f t="shared" si="785"/>
        <v>0</v>
      </c>
      <c r="AQ462" s="134">
        <f t="shared" si="785"/>
        <v>0</v>
      </c>
      <c r="AR462" s="134">
        <f t="shared" si="785"/>
        <v>0</v>
      </c>
      <c r="AS462" s="134">
        <f t="shared" si="785"/>
        <v>0</v>
      </c>
      <c r="AT462" s="134">
        <f t="shared" si="785"/>
        <v>0</v>
      </c>
    </row>
    <row r="463" spans="3:46" x14ac:dyDescent="0.75">
      <c r="C463" s="44" t="s">
        <v>86</v>
      </c>
      <c r="D463" s="142"/>
      <c r="E463" s="134">
        <f t="shared" ref="E463:AT463" si="786">IF(OR(E144="Exits",E$16=0),0,E236/SUMIFS(E$202:E$243,E$110:E$151,"Remains"))</f>
        <v>2.5080337628036926E-2</v>
      </c>
      <c r="F463" s="134">
        <f t="shared" si="786"/>
        <v>2.5311913912618778E-2</v>
      </c>
      <c r="G463" s="134">
        <f t="shared" si="786"/>
        <v>2.5696363673461977E-2</v>
      </c>
      <c r="H463" s="134">
        <f t="shared" si="786"/>
        <v>2.5825311433220692E-2</v>
      </c>
      <c r="I463" s="134">
        <f t="shared" si="786"/>
        <v>2.5984986872184982E-2</v>
      </c>
      <c r="J463" s="134">
        <f t="shared" si="786"/>
        <v>2.678074974833743E-2</v>
      </c>
      <c r="K463" s="134">
        <f t="shared" si="786"/>
        <v>2.8200574024881409E-2</v>
      </c>
      <c r="L463" s="134">
        <f t="shared" si="786"/>
        <v>2.8273286836694861E-2</v>
      </c>
      <c r="M463" s="134">
        <f t="shared" si="786"/>
        <v>2.8600038871009176E-2</v>
      </c>
      <c r="N463" s="134">
        <f t="shared" si="786"/>
        <v>3.0907861784652203E-2</v>
      </c>
      <c r="O463" s="134">
        <f t="shared" si="786"/>
        <v>3.1787715334827667E-2</v>
      </c>
      <c r="P463" s="134">
        <f t="shared" si="786"/>
        <v>3.3437167374287959E-2</v>
      </c>
      <c r="Q463" s="134">
        <f t="shared" si="786"/>
        <v>3.4476484460304185E-2</v>
      </c>
      <c r="R463" s="134">
        <f t="shared" si="786"/>
        <v>3.5301927051265759E-2</v>
      </c>
      <c r="S463" s="134">
        <f t="shared" si="786"/>
        <v>3.9400019106321585E-2</v>
      </c>
      <c r="T463" s="134">
        <f t="shared" si="786"/>
        <v>4.0600865580237296E-2</v>
      </c>
      <c r="U463" s="134">
        <f t="shared" si="786"/>
        <v>4.0908323387203571E-2</v>
      </c>
      <c r="V463" s="134">
        <f t="shared" si="786"/>
        <v>4.2221948884198293E-2</v>
      </c>
      <c r="W463" s="134">
        <f t="shared" si="786"/>
        <v>4.3914038993442907E-2</v>
      </c>
      <c r="X463" s="134">
        <f t="shared" si="786"/>
        <v>4.9435625458257131E-2</v>
      </c>
      <c r="Y463" s="134">
        <f t="shared" si="786"/>
        <v>4.9985509782322218E-2</v>
      </c>
      <c r="Z463" s="134">
        <f t="shared" si="786"/>
        <v>5.0229408162213177E-2</v>
      </c>
      <c r="AA463" s="134">
        <f t="shared" si="786"/>
        <v>5.0928027831793003E-2</v>
      </c>
      <c r="AB463" s="134">
        <f t="shared" si="786"/>
        <v>5.2174397599231238E-2</v>
      </c>
      <c r="AC463" s="134">
        <f t="shared" si="786"/>
        <v>5.3112756073054428E-2</v>
      </c>
      <c r="AD463" s="134">
        <f t="shared" si="786"/>
        <v>6.4626440865615836E-2</v>
      </c>
      <c r="AE463" s="134">
        <f t="shared" si="786"/>
        <v>6.5528003502063906E-2</v>
      </c>
      <c r="AF463" s="134">
        <f t="shared" si="786"/>
        <v>7.1638216601817711E-2</v>
      </c>
      <c r="AG463" s="134">
        <f t="shared" si="786"/>
        <v>7.557716433181455E-2</v>
      </c>
      <c r="AH463" s="134">
        <f t="shared" si="786"/>
        <v>7.936975186238078E-2</v>
      </c>
      <c r="AI463" s="134">
        <f t="shared" si="786"/>
        <v>8.1757952071683793E-2</v>
      </c>
      <c r="AJ463" s="134">
        <f t="shared" si="786"/>
        <v>8.2873677422119596E-2</v>
      </c>
      <c r="AK463" s="134">
        <f t="shared" si="786"/>
        <v>8.60255091933467E-2</v>
      </c>
      <c r="AL463" s="134">
        <f t="shared" si="786"/>
        <v>9.124413373721503E-2</v>
      </c>
      <c r="AM463" s="134">
        <f t="shared" si="786"/>
        <v>0</v>
      </c>
      <c r="AN463" s="134">
        <f t="shared" si="786"/>
        <v>0</v>
      </c>
      <c r="AO463" s="134">
        <f t="shared" si="786"/>
        <v>0</v>
      </c>
      <c r="AP463" s="134">
        <f t="shared" si="786"/>
        <v>0</v>
      </c>
      <c r="AQ463" s="134">
        <f t="shared" si="786"/>
        <v>0</v>
      </c>
      <c r="AR463" s="134">
        <f t="shared" si="786"/>
        <v>0</v>
      </c>
      <c r="AS463" s="134">
        <f t="shared" si="786"/>
        <v>0</v>
      </c>
      <c r="AT463" s="134">
        <f t="shared" si="786"/>
        <v>0</v>
      </c>
    </row>
    <row r="464" spans="3:46" x14ac:dyDescent="0.75">
      <c r="C464" s="44" t="s">
        <v>87</v>
      </c>
      <c r="D464" s="142"/>
      <c r="E464" s="134">
        <f t="shared" ref="E464:AT464" si="787">IF(OR(E145="Exits",E$16=0),0,E237/SUMIFS(E$202:E$243,E$110:E$151,"Remains"))</f>
        <v>1.3372472455805168E-2</v>
      </c>
      <c r="F464" s="134">
        <f t="shared" si="787"/>
        <v>1.3495945573787707E-2</v>
      </c>
      <c r="G464" s="134">
        <f t="shared" si="787"/>
        <v>1.3700928613241273E-2</v>
      </c>
      <c r="H464" s="134">
        <f t="shared" si="787"/>
        <v>1.3769681689503037E-2</v>
      </c>
      <c r="I464" s="134">
        <f t="shared" si="787"/>
        <v>1.3854818318885234E-2</v>
      </c>
      <c r="J464" s="134">
        <f t="shared" si="787"/>
        <v>1.4279107548979375E-2</v>
      </c>
      <c r="K464" s="134">
        <f t="shared" si="787"/>
        <v>1.5036137271296313E-2</v>
      </c>
      <c r="L464" s="134">
        <f t="shared" si="787"/>
        <v>1.5074906688501945E-2</v>
      </c>
      <c r="M464" s="134">
        <f t="shared" si="787"/>
        <v>1.5249126136563198E-2</v>
      </c>
      <c r="N464" s="134">
        <f t="shared" si="787"/>
        <v>1.6479623859650787E-2</v>
      </c>
      <c r="O464" s="134">
        <f t="shared" si="787"/>
        <v>1.6948749018145901E-2</v>
      </c>
      <c r="P464" s="134">
        <f t="shared" si="787"/>
        <v>1.7828212934939306E-2</v>
      </c>
      <c r="Q464" s="134">
        <f t="shared" si="787"/>
        <v>1.8382361739142924E-2</v>
      </c>
      <c r="R464" s="134">
        <f t="shared" si="787"/>
        <v>1.8822475762932722E-2</v>
      </c>
      <c r="S464" s="134">
        <f t="shared" si="787"/>
        <v>2.1007519040273856E-2</v>
      </c>
      <c r="T464" s="134">
        <f t="shared" si="787"/>
        <v>2.164779297255686E-2</v>
      </c>
      <c r="U464" s="134">
        <f t="shared" si="787"/>
        <v>2.1811725018287483E-2</v>
      </c>
      <c r="V464" s="134">
        <f t="shared" si="787"/>
        <v>2.25121310908185E-2</v>
      </c>
      <c r="W464" s="134">
        <f t="shared" si="787"/>
        <v>2.3414329008334536E-2</v>
      </c>
      <c r="X464" s="134">
        <f t="shared" si="787"/>
        <v>2.6358358869819864E-2</v>
      </c>
      <c r="Y464" s="134">
        <f t="shared" si="787"/>
        <v>2.6651549220224849E-2</v>
      </c>
      <c r="Z464" s="134">
        <f t="shared" si="787"/>
        <v>2.6781592300803687E-2</v>
      </c>
      <c r="AA464" s="134">
        <f t="shared" si="787"/>
        <v>2.7154086181352424E-2</v>
      </c>
      <c r="AB464" s="134">
        <f t="shared" si="787"/>
        <v>2.7818632473830731E-2</v>
      </c>
      <c r="AC464" s="134">
        <f t="shared" si="787"/>
        <v>2.83189516095207E-2</v>
      </c>
      <c r="AD464" s="134">
        <f t="shared" si="787"/>
        <v>3.4457881437213025E-2</v>
      </c>
      <c r="AE464" s="134">
        <f t="shared" si="787"/>
        <v>3.4938581565811269E-2</v>
      </c>
      <c r="AF464" s="134">
        <f t="shared" si="787"/>
        <v>3.8196458616246869E-2</v>
      </c>
      <c r="AG464" s="134">
        <f t="shared" si="787"/>
        <v>4.0296648446441027E-2</v>
      </c>
      <c r="AH464" s="134">
        <f t="shared" si="787"/>
        <v>4.2318801139953101E-2</v>
      </c>
      <c r="AI464" s="134">
        <f t="shared" si="787"/>
        <v>4.3592154871928052E-2</v>
      </c>
      <c r="AJ464" s="134">
        <f t="shared" si="787"/>
        <v>4.4187043455097177E-2</v>
      </c>
      <c r="AK464" s="134">
        <f t="shared" si="787"/>
        <v>4.5867554466198945E-2</v>
      </c>
      <c r="AL464" s="134">
        <f t="shared" si="787"/>
        <v>4.8650049423206838E-2</v>
      </c>
      <c r="AM464" s="134">
        <f t="shared" si="787"/>
        <v>5.3534784455673272E-2</v>
      </c>
      <c r="AN464" s="134">
        <f t="shared" si="787"/>
        <v>0</v>
      </c>
      <c r="AO464" s="134">
        <f t="shared" si="787"/>
        <v>0</v>
      </c>
      <c r="AP464" s="134">
        <f t="shared" si="787"/>
        <v>0</v>
      </c>
      <c r="AQ464" s="134">
        <f t="shared" si="787"/>
        <v>0</v>
      </c>
      <c r="AR464" s="134">
        <f t="shared" si="787"/>
        <v>0</v>
      </c>
      <c r="AS464" s="134">
        <f t="shared" si="787"/>
        <v>0</v>
      </c>
      <c r="AT464" s="134">
        <f t="shared" si="787"/>
        <v>0</v>
      </c>
    </row>
    <row r="465" spans="3:46" x14ac:dyDescent="0.75">
      <c r="C465" s="44" t="s">
        <v>106</v>
      </c>
      <c r="D465" s="142"/>
      <c r="E465" s="134">
        <f t="shared" ref="E465:AT465" si="788">IF(OR(E146="Exits",E$16=0),0,E238/SUMIFS(E$202:E$243,E$110:E$151,"Remains"))</f>
        <v>0.12693617955713721</v>
      </c>
      <c r="F465" s="134">
        <f t="shared" si="788"/>
        <v>0.12810822952220613</v>
      </c>
      <c r="G465" s="134">
        <f t="shared" si="788"/>
        <v>0.13005400013330581</v>
      </c>
      <c r="H465" s="134">
        <f t="shared" si="788"/>
        <v>0.13070662834864233</v>
      </c>
      <c r="I465" s="134">
        <f t="shared" si="788"/>
        <v>0.13151477497297556</v>
      </c>
      <c r="J465" s="134">
        <f t="shared" si="788"/>
        <v>0.13554227654932086</v>
      </c>
      <c r="K465" s="134">
        <f t="shared" si="788"/>
        <v>0.14272826710414879</v>
      </c>
      <c r="L465" s="134">
        <f t="shared" si="788"/>
        <v>0.14309627995442789</v>
      </c>
      <c r="M465" s="134">
        <f t="shared" si="788"/>
        <v>0.14475003181030466</v>
      </c>
      <c r="N465" s="134">
        <f t="shared" si="788"/>
        <v>0.15643034601089129</v>
      </c>
      <c r="O465" s="134">
        <f t="shared" si="788"/>
        <v>0.16088344588081513</v>
      </c>
      <c r="P465" s="134">
        <f t="shared" si="788"/>
        <v>0.16923162457589619</v>
      </c>
      <c r="Q465" s="134">
        <f t="shared" si="788"/>
        <v>0.17449179858965738</v>
      </c>
      <c r="R465" s="134">
        <f t="shared" si="788"/>
        <v>0.17866951463536468</v>
      </c>
      <c r="S465" s="134">
        <f t="shared" si="788"/>
        <v>0.19941070865983127</v>
      </c>
      <c r="T465" s="134">
        <f t="shared" si="788"/>
        <v>0.20548841247284211</v>
      </c>
      <c r="U465" s="134">
        <f t="shared" si="788"/>
        <v>0.20704451271240534</v>
      </c>
      <c r="V465" s="134">
        <f t="shared" si="788"/>
        <v>0.21369301180481598</v>
      </c>
      <c r="W465" s="134">
        <f t="shared" si="788"/>
        <v>0.22225698957574608</v>
      </c>
      <c r="X465" s="134">
        <f t="shared" si="788"/>
        <v>0.25020274937103704</v>
      </c>
      <c r="Y465" s="134">
        <f t="shared" si="788"/>
        <v>0.25298581458851455</v>
      </c>
      <c r="Z465" s="134">
        <f t="shared" si="788"/>
        <v>0.25422022893343643</v>
      </c>
      <c r="AA465" s="134">
        <f t="shared" si="788"/>
        <v>0.25775607095977343</v>
      </c>
      <c r="AB465" s="134">
        <f t="shared" si="788"/>
        <v>0.26406417649409719</v>
      </c>
      <c r="AC465" s="134">
        <f t="shared" si="788"/>
        <v>0.26881338049161552</v>
      </c>
      <c r="AD465" s="134">
        <f t="shared" si="788"/>
        <v>0.32708624674518072</v>
      </c>
      <c r="AE465" s="134">
        <f t="shared" si="788"/>
        <v>0.33164922027446231</v>
      </c>
      <c r="AF465" s="134">
        <f t="shared" si="788"/>
        <v>0.36257412721413934</v>
      </c>
      <c r="AG465" s="134">
        <f t="shared" si="788"/>
        <v>0.38250986267896503</v>
      </c>
      <c r="AH465" s="134">
        <f t="shared" si="788"/>
        <v>0.40170484238402082</v>
      </c>
      <c r="AI465" s="134">
        <f t="shared" si="788"/>
        <v>0.41379196079057656</v>
      </c>
      <c r="AJ465" s="134">
        <f t="shared" si="788"/>
        <v>0.41943885101668926</v>
      </c>
      <c r="AK465" s="134">
        <f t="shared" si="788"/>
        <v>0.43539084853681553</v>
      </c>
      <c r="AL465" s="134">
        <f t="shared" si="788"/>
        <v>0.46180326259464027</v>
      </c>
      <c r="AM465" s="134">
        <f t="shared" si="788"/>
        <v>0.50817087376149117</v>
      </c>
      <c r="AN465" s="134">
        <f t="shared" si="788"/>
        <v>0.53691447442073648</v>
      </c>
      <c r="AO465" s="134">
        <f t="shared" si="788"/>
        <v>0</v>
      </c>
      <c r="AP465" s="134">
        <f t="shared" si="788"/>
        <v>0</v>
      </c>
      <c r="AQ465" s="134">
        <f t="shared" si="788"/>
        <v>0</v>
      </c>
      <c r="AR465" s="134">
        <f t="shared" si="788"/>
        <v>0</v>
      </c>
      <c r="AS465" s="134">
        <f t="shared" si="788"/>
        <v>0</v>
      </c>
      <c r="AT465" s="134">
        <f t="shared" si="788"/>
        <v>0</v>
      </c>
    </row>
    <row r="466" spans="3:46" x14ac:dyDescent="0.75">
      <c r="C466" s="44" t="s">
        <v>88</v>
      </c>
      <c r="D466" s="142"/>
      <c r="E466" s="134">
        <f t="shared" ref="E466:AT466" si="789">IF(OR(E147="Exits",E$16=0),0,E239/SUMIFS(E$202:E$243,E$110:E$151,"Remains"))</f>
        <v>1.4179897002058822E-2</v>
      </c>
      <c r="F466" s="134">
        <f t="shared" si="789"/>
        <v>1.4310825377593102E-2</v>
      </c>
      <c r="G466" s="134">
        <f t="shared" si="789"/>
        <v>1.4528185211103821E-2</v>
      </c>
      <c r="H466" s="134">
        <f t="shared" si="789"/>
        <v>1.4601089570652028E-2</v>
      </c>
      <c r="I466" s="134">
        <f t="shared" si="789"/>
        <v>1.4691366715714903E-2</v>
      </c>
      <c r="J466" s="134">
        <f t="shared" si="789"/>
        <v>1.5141274360071724E-2</v>
      </c>
      <c r="K466" s="134">
        <f t="shared" si="789"/>
        <v>1.5944013234683602E-2</v>
      </c>
      <c r="L466" s="134">
        <f t="shared" si="789"/>
        <v>1.5985123533816585E-2</v>
      </c>
      <c r="M466" s="134">
        <f t="shared" si="789"/>
        <v>1.6169862282572927E-2</v>
      </c>
      <c r="N466" s="134">
        <f t="shared" si="789"/>
        <v>1.7474656966750823E-2</v>
      </c>
      <c r="O466" s="134">
        <f t="shared" si="789"/>
        <v>1.7972107714959128E-2</v>
      </c>
      <c r="P466" s="134">
        <f t="shared" si="789"/>
        <v>1.8904673311812836E-2</v>
      </c>
      <c r="Q466" s="134">
        <f t="shared" si="789"/>
        <v>1.9492281399501231E-2</v>
      </c>
      <c r="R466" s="134">
        <f t="shared" si="789"/>
        <v>1.9958969332277029E-2</v>
      </c>
      <c r="S466" s="134">
        <f t="shared" si="789"/>
        <v>2.2275944650052906E-2</v>
      </c>
      <c r="T466" s="134">
        <f t="shared" si="789"/>
        <v>2.2954878066657917E-2</v>
      </c>
      <c r="U466" s="134">
        <f t="shared" si="789"/>
        <v>2.3128708263839434E-2</v>
      </c>
      <c r="V466" s="134">
        <f t="shared" si="789"/>
        <v>2.3871404575305375E-2</v>
      </c>
      <c r="W466" s="134">
        <f t="shared" si="789"/>
        <v>2.4828076842765959E-2</v>
      </c>
      <c r="X466" s="134">
        <f t="shared" si="789"/>
        <v>2.7949866051516576E-2</v>
      </c>
      <c r="Y466" s="134">
        <f t="shared" si="789"/>
        <v>2.826075911818619E-2</v>
      </c>
      <c r="Z466" s="134">
        <f t="shared" si="789"/>
        <v>2.8398654148034459E-2</v>
      </c>
      <c r="AA466" s="134">
        <f t="shared" si="789"/>
        <v>2.8793639060326077E-2</v>
      </c>
      <c r="AB466" s="134">
        <f t="shared" si="789"/>
        <v>2.9498310392541215E-2</v>
      </c>
      <c r="AC466" s="134">
        <f t="shared" si="789"/>
        <v>3.0028838597829313E-2</v>
      </c>
      <c r="AD466" s="134">
        <f t="shared" si="789"/>
        <v>3.6538434556784127E-2</v>
      </c>
      <c r="AE466" s="134">
        <f t="shared" si="789"/>
        <v>3.7048159167167638E-2</v>
      </c>
      <c r="AF466" s="134">
        <f t="shared" si="789"/>
        <v>4.0502745532794697E-2</v>
      </c>
      <c r="AG466" s="134">
        <f t="shared" si="789"/>
        <v>4.2729743986173185E-2</v>
      </c>
      <c r="AH466" s="134">
        <f t="shared" si="789"/>
        <v>4.4873993451722792E-2</v>
      </c>
      <c r="AI466" s="134">
        <f t="shared" si="789"/>
        <v>4.6224231773489062E-2</v>
      </c>
      <c r="AJ466" s="134">
        <f t="shared" si="789"/>
        <v>4.6855039491726466E-2</v>
      </c>
      <c r="AK466" s="134">
        <f t="shared" si="789"/>
        <v>4.8637019086524895E-2</v>
      </c>
      <c r="AL466" s="134">
        <f t="shared" si="789"/>
        <v>5.158751997777869E-2</v>
      </c>
      <c r="AM466" s="134">
        <f t="shared" si="789"/>
        <v>5.6767193360665609E-2</v>
      </c>
      <c r="AN466" s="134">
        <f t="shared" si="789"/>
        <v>5.9978108469647171E-2</v>
      </c>
      <c r="AO466" s="134">
        <f t="shared" si="789"/>
        <v>0.12951842620134124</v>
      </c>
      <c r="AP466" s="134">
        <f t="shared" si="789"/>
        <v>0</v>
      </c>
      <c r="AQ466" s="134">
        <f t="shared" si="789"/>
        <v>0</v>
      </c>
      <c r="AR466" s="134">
        <f t="shared" si="789"/>
        <v>0</v>
      </c>
      <c r="AS466" s="134">
        <f t="shared" si="789"/>
        <v>0</v>
      </c>
      <c r="AT466" s="134">
        <f t="shared" si="789"/>
        <v>0</v>
      </c>
    </row>
    <row r="467" spans="3:46" x14ac:dyDescent="0.75">
      <c r="C467" s="44" t="s">
        <v>89</v>
      </c>
      <c r="D467" s="142"/>
      <c r="E467" s="134">
        <f t="shared" ref="E467:AT467" si="790">IF(OR(E148="Exits",E$16=0),0,E240/SUMIFS(E$202:E$243,E$110:E$151,"Remains"))</f>
        <v>9.2257831731200543E-3</v>
      </c>
      <c r="F467" s="134">
        <f t="shared" si="790"/>
        <v>9.3109683337536421E-3</v>
      </c>
      <c r="G467" s="134">
        <f t="shared" si="790"/>
        <v>9.4523878866759389E-3</v>
      </c>
      <c r="H467" s="134">
        <f t="shared" si="790"/>
        <v>9.4998212222967317E-3</v>
      </c>
      <c r="I467" s="134">
        <f t="shared" si="790"/>
        <v>9.5585577114064534E-3</v>
      </c>
      <c r="J467" s="134">
        <f t="shared" si="790"/>
        <v>9.8512784818156167E-3</v>
      </c>
      <c r="K467" s="134">
        <f t="shared" si="790"/>
        <v>1.037355976501029E-2</v>
      </c>
      <c r="L467" s="134">
        <f t="shared" si="790"/>
        <v>1.040030711768344E-2</v>
      </c>
      <c r="M467" s="134">
        <f t="shared" si="790"/>
        <v>1.0520502605665621E-2</v>
      </c>
      <c r="N467" s="134">
        <f t="shared" si="790"/>
        <v>1.1369433513973145E-2</v>
      </c>
      <c r="O467" s="134">
        <f t="shared" si="790"/>
        <v>1.1693086975039175E-2</v>
      </c>
      <c r="P467" s="134">
        <f t="shared" si="790"/>
        <v>1.2299836656650714E-2</v>
      </c>
      <c r="Q467" s="134">
        <f t="shared" si="790"/>
        <v>1.2682148658423204E-2</v>
      </c>
      <c r="R467" s="134">
        <f t="shared" si="790"/>
        <v>1.2985787089412936E-2</v>
      </c>
      <c r="S467" s="134">
        <f t="shared" si="790"/>
        <v>1.4493267143475921E-2</v>
      </c>
      <c r="T467" s="134">
        <f t="shared" si="790"/>
        <v>1.4934997608067728E-2</v>
      </c>
      <c r="U467" s="134">
        <f t="shared" si="790"/>
        <v>1.5048095729154541E-2</v>
      </c>
      <c r="V467" s="134">
        <f t="shared" si="790"/>
        <v>1.5531311871843444E-2</v>
      </c>
      <c r="W467" s="134">
        <f t="shared" si="790"/>
        <v>1.6153745935084313E-2</v>
      </c>
      <c r="X467" s="134">
        <f t="shared" si="790"/>
        <v>1.8184857328061112E-2</v>
      </c>
      <c r="Y467" s="134">
        <f t="shared" si="790"/>
        <v>1.8387131859583006E-2</v>
      </c>
      <c r="Z467" s="134">
        <f t="shared" si="790"/>
        <v>1.8476849693629779E-2</v>
      </c>
      <c r="AA467" s="134">
        <f t="shared" si="790"/>
        <v>1.8733836409184006E-2</v>
      </c>
      <c r="AB467" s="134">
        <f t="shared" si="790"/>
        <v>1.9192312582768805E-2</v>
      </c>
      <c r="AC467" s="134">
        <f t="shared" si="790"/>
        <v>1.9537487035622862E-2</v>
      </c>
      <c r="AD467" s="134">
        <f t="shared" si="790"/>
        <v>2.3772787253474651E-2</v>
      </c>
      <c r="AE467" s="134">
        <f t="shared" si="790"/>
        <v>2.4104426385459787E-2</v>
      </c>
      <c r="AF467" s="134">
        <f t="shared" si="790"/>
        <v>2.6352063639627755E-2</v>
      </c>
      <c r="AG467" s="134">
        <f t="shared" si="790"/>
        <v>2.7801002574428239E-2</v>
      </c>
      <c r="AH467" s="134">
        <f t="shared" si="790"/>
        <v>2.9196103020881898E-2</v>
      </c>
      <c r="AI467" s="134">
        <f t="shared" si="790"/>
        <v>3.007460065643203E-2</v>
      </c>
      <c r="AJ467" s="134">
        <f t="shared" si="790"/>
        <v>3.0485019380315843E-2</v>
      </c>
      <c r="AK467" s="134">
        <f t="shared" si="790"/>
        <v>3.1644418306707743E-2</v>
      </c>
      <c r="AL467" s="134">
        <f t="shared" si="790"/>
        <v>3.3564085386860211E-2</v>
      </c>
      <c r="AM467" s="134">
        <f t="shared" si="790"/>
        <v>3.6934105883564647E-2</v>
      </c>
      <c r="AN467" s="134">
        <f t="shared" si="790"/>
        <v>3.9023204737982133E-2</v>
      </c>
      <c r="AO467" s="134">
        <f t="shared" si="790"/>
        <v>8.4267813573246239E-2</v>
      </c>
      <c r="AP467" s="134">
        <f t="shared" si="790"/>
        <v>9.680597052217127E-2</v>
      </c>
      <c r="AQ467" s="134">
        <f t="shared" si="790"/>
        <v>0</v>
      </c>
      <c r="AR467" s="134">
        <f t="shared" si="790"/>
        <v>0</v>
      </c>
      <c r="AS467" s="134">
        <f t="shared" si="790"/>
        <v>0</v>
      </c>
      <c r="AT467" s="134">
        <f t="shared" si="790"/>
        <v>0</v>
      </c>
    </row>
    <row r="468" spans="3:46" x14ac:dyDescent="0.75">
      <c r="C468" s="44" t="s">
        <v>90</v>
      </c>
      <c r="D468" s="142"/>
      <c r="E468" s="134">
        <f t="shared" ref="E468:AT468" si="791">IF(OR(E149="Exits",E$16=0),0,E241/SUMIFS(E$202:E$243,E$110:E$151,"Remains"))</f>
        <v>4.4095672354540608E-2</v>
      </c>
      <c r="F468" s="134">
        <f t="shared" si="791"/>
        <v>4.450282444800318E-2</v>
      </c>
      <c r="G468" s="134">
        <f t="shared" si="791"/>
        <v>4.5178755168807046E-2</v>
      </c>
      <c r="H468" s="134">
        <f t="shared" si="791"/>
        <v>4.5405468152081081E-2</v>
      </c>
      <c r="I468" s="134">
        <f t="shared" si="791"/>
        <v>4.568620583368891E-2</v>
      </c>
      <c r="J468" s="134">
        <f t="shared" si="791"/>
        <v>4.7085297806816861E-2</v>
      </c>
      <c r="K468" s="134">
        <f t="shared" si="791"/>
        <v>4.9581600170367078E-2</v>
      </c>
      <c r="L468" s="134">
        <f t="shared" si="791"/>
        <v>4.970944216249875E-2</v>
      </c>
      <c r="M468" s="134">
        <f t="shared" si="791"/>
        <v>5.0283930068522657E-2</v>
      </c>
      <c r="N468" s="134">
        <f t="shared" si="791"/>
        <v>5.4341491197147283E-2</v>
      </c>
      <c r="O468" s="134">
        <f t="shared" si="791"/>
        <v>5.588842945786452E-2</v>
      </c>
      <c r="P468" s="134">
        <f t="shared" si="791"/>
        <v>5.8788458068933222E-2</v>
      </c>
      <c r="Q468" s="134">
        <f t="shared" si="791"/>
        <v>6.0615761448063799E-2</v>
      </c>
      <c r="R468" s="134">
        <f t="shared" si="791"/>
        <v>6.206703561264424E-2</v>
      </c>
      <c r="S468" s="134">
        <f t="shared" si="791"/>
        <v>6.9272206739865311E-2</v>
      </c>
      <c r="T468" s="134">
        <f t="shared" si="791"/>
        <v>7.1383507370950047E-2</v>
      </c>
      <c r="U468" s="134">
        <f t="shared" si="791"/>
        <v>7.1924072610537362E-2</v>
      </c>
      <c r="V468" s="134">
        <f t="shared" si="791"/>
        <v>7.4233658724214557E-2</v>
      </c>
      <c r="W468" s="134">
        <f t="shared" si="791"/>
        <v>7.7208652608196399E-2</v>
      </c>
      <c r="X468" s="134">
        <f t="shared" si="791"/>
        <v>8.6916578842711437E-2</v>
      </c>
      <c r="Y468" s="134">
        <f t="shared" si="791"/>
        <v>8.7883372804837614E-2</v>
      </c>
      <c r="Z468" s="134">
        <f t="shared" si="791"/>
        <v>8.8312189322660412E-2</v>
      </c>
      <c r="AA468" s="134">
        <f t="shared" si="791"/>
        <v>8.9540486345894732E-2</v>
      </c>
      <c r="AB468" s="134">
        <f t="shared" si="791"/>
        <v>9.173182498386119E-2</v>
      </c>
      <c r="AC468" s="134">
        <f t="shared" si="791"/>
        <v>9.3381625254753825E-2</v>
      </c>
      <c r="AD468" s="134">
        <f t="shared" si="791"/>
        <v>0.11362472085162849</v>
      </c>
      <c r="AE468" s="134">
        <f t="shared" si="791"/>
        <v>0.11520982752816175</v>
      </c>
      <c r="AF468" s="134">
        <f t="shared" si="791"/>
        <v>0.12595266356406781</v>
      </c>
      <c r="AG468" s="134">
        <f t="shared" si="791"/>
        <v>0.13287803080192495</v>
      </c>
      <c r="AH468" s="134">
        <f t="shared" si="791"/>
        <v>0.13954607090585136</v>
      </c>
      <c r="AI468" s="134">
        <f t="shared" si="791"/>
        <v>0.14374494954569658</v>
      </c>
      <c r="AJ468" s="134">
        <f t="shared" si="791"/>
        <v>0.14570659217667431</v>
      </c>
      <c r="AK468" s="134">
        <f t="shared" si="791"/>
        <v>0.15124807025252349</v>
      </c>
      <c r="AL468" s="134">
        <f t="shared" si="791"/>
        <v>0.16042333581077242</v>
      </c>
      <c r="AM468" s="134">
        <f t="shared" si="791"/>
        <v>0.1765307292821181</v>
      </c>
      <c r="AN468" s="134">
        <f t="shared" si="791"/>
        <v>0.18651581313592444</v>
      </c>
      <c r="AO468" s="134">
        <f t="shared" si="791"/>
        <v>0.40276752961046641</v>
      </c>
      <c r="AP468" s="134">
        <f t="shared" si="791"/>
        <v>0.46269506642495106</v>
      </c>
      <c r="AQ468" s="134">
        <f t="shared" si="791"/>
        <v>0.51228756094906092</v>
      </c>
      <c r="AR468" s="134">
        <f t="shared" si="791"/>
        <v>0</v>
      </c>
      <c r="AS468" s="134">
        <f t="shared" si="791"/>
        <v>0</v>
      </c>
      <c r="AT468" s="134">
        <f t="shared" si="791"/>
        <v>0</v>
      </c>
    </row>
    <row r="469" spans="3:46" x14ac:dyDescent="0.75">
      <c r="C469" s="44" t="s">
        <v>91</v>
      </c>
      <c r="D469" s="142"/>
      <c r="E469" s="134">
        <f t="shared" ref="E469:AT469" si="792">IF(OR(E150="Exits",E$16=0),0,E242/SUMIFS(E$202:E$243,E$110:E$151,"Remains"))</f>
        <v>1.1763223381820816E-2</v>
      </c>
      <c r="F469" s="134">
        <f t="shared" si="792"/>
        <v>1.1871837691798176E-2</v>
      </c>
      <c r="G469" s="134">
        <f t="shared" si="792"/>
        <v>1.2052152984317631E-2</v>
      </c>
      <c r="H469" s="134">
        <f t="shared" si="792"/>
        <v>1.211263228587741E-2</v>
      </c>
      <c r="I469" s="134">
        <f t="shared" si="792"/>
        <v>1.2187523536744285E-2</v>
      </c>
      <c r="J469" s="134">
        <f t="shared" si="792"/>
        <v>1.2560753618809735E-2</v>
      </c>
      <c r="K469" s="134">
        <f t="shared" si="792"/>
        <v>1.3226682059471889E-2</v>
      </c>
      <c r="L469" s="134">
        <f t="shared" si="792"/>
        <v>1.3260785948373517E-2</v>
      </c>
      <c r="M469" s="134">
        <f t="shared" si="792"/>
        <v>1.3414039753290679E-2</v>
      </c>
      <c r="N469" s="134">
        <f t="shared" si="792"/>
        <v>1.4496458852327041E-2</v>
      </c>
      <c r="O469" s="134">
        <f t="shared" si="792"/>
        <v>1.4909129287928837E-2</v>
      </c>
      <c r="P469" s="134">
        <f t="shared" si="792"/>
        <v>1.5682758139562842E-2</v>
      </c>
      <c r="Q469" s="134">
        <f t="shared" si="792"/>
        <v>1.6170220438861599E-2</v>
      </c>
      <c r="R469" s="134">
        <f t="shared" si="792"/>
        <v>1.6557370952158333E-2</v>
      </c>
      <c r="S469" s="134">
        <f t="shared" si="792"/>
        <v>1.847946518381641E-2</v>
      </c>
      <c r="T469" s="134">
        <f t="shared" si="792"/>
        <v>1.9042688276321804E-2</v>
      </c>
      <c r="U469" s="134">
        <f t="shared" si="792"/>
        <v>1.9186892669319527E-2</v>
      </c>
      <c r="V469" s="134">
        <f t="shared" si="792"/>
        <v>1.9803011574510428E-2</v>
      </c>
      <c r="W469" s="134">
        <f t="shared" si="792"/>
        <v>2.0596638607464048E-2</v>
      </c>
      <c r="X469" s="134">
        <f t="shared" si="792"/>
        <v>2.3186382652019475E-2</v>
      </c>
      <c r="Y469" s="134">
        <f t="shared" si="792"/>
        <v>2.3444290349837239E-2</v>
      </c>
      <c r="Z469" s="134">
        <f t="shared" si="792"/>
        <v>2.355868399029263E-2</v>
      </c>
      <c r="AA469" s="134">
        <f t="shared" si="792"/>
        <v>2.3886351797404393E-2</v>
      </c>
      <c r="AB469" s="134">
        <f t="shared" si="792"/>
        <v>2.4470926303862967E-2</v>
      </c>
      <c r="AC469" s="134">
        <f t="shared" si="792"/>
        <v>2.4911036820057429E-2</v>
      </c>
      <c r="AD469" s="134">
        <f t="shared" si="792"/>
        <v>3.0311205197829542E-2</v>
      </c>
      <c r="AE469" s="134">
        <f t="shared" si="792"/>
        <v>3.0734057666664982E-2</v>
      </c>
      <c r="AF469" s="134">
        <f t="shared" si="792"/>
        <v>3.3599880394768258E-2</v>
      </c>
      <c r="AG469" s="134">
        <f t="shared" si="792"/>
        <v>3.5447332479522975E-2</v>
      </c>
      <c r="AH469" s="134">
        <f t="shared" si="792"/>
        <v>3.7226138450112724E-2</v>
      </c>
      <c r="AI469" s="134">
        <f t="shared" si="792"/>
        <v>3.8346256247535744E-2</v>
      </c>
      <c r="AJ469" s="134">
        <f t="shared" si="792"/>
        <v>3.8869555683316265E-2</v>
      </c>
      <c r="AK469" s="134">
        <f t="shared" si="792"/>
        <v>4.0347833278168821E-2</v>
      </c>
      <c r="AL469" s="134">
        <f t="shared" si="792"/>
        <v>4.2795481597972591E-2</v>
      </c>
      <c r="AM469" s="134">
        <f t="shared" si="792"/>
        <v>4.7092385520400508E-2</v>
      </c>
      <c r="AN469" s="134">
        <f t="shared" si="792"/>
        <v>4.9756065777142117E-2</v>
      </c>
      <c r="AO469" s="134">
        <f t="shared" si="792"/>
        <v>0.10744465769018227</v>
      </c>
      <c r="AP469" s="134">
        <f t="shared" si="792"/>
        <v>0.12343128323935557</v>
      </c>
      <c r="AQ469" s="134">
        <f t="shared" si="792"/>
        <v>0.1366608715413187</v>
      </c>
      <c r="AR469" s="134">
        <f t="shared" si="792"/>
        <v>0.28020788603885743</v>
      </c>
      <c r="AS469" s="134">
        <f t="shared" si="792"/>
        <v>0</v>
      </c>
      <c r="AT469" s="134">
        <f t="shared" si="792"/>
        <v>0</v>
      </c>
    </row>
    <row r="470" spans="3:46" x14ac:dyDescent="0.75">
      <c r="C470" s="44" t="s">
        <v>107</v>
      </c>
      <c r="D470" s="142"/>
      <c r="E470" s="134">
        <f t="shared" ref="E470:AT470" si="793">IF(OR(E151="Exits",E$16=0),0,E243/SUMIFS(E$202:E$243,E$110:E$151,"Remains"))</f>
        <v>3.0217120384055815E-2</v>
      </c>
      <c r="F470" s="134">
        <f t="shared" si="793"/>
        <v>3.0496126535132496E-2</v>
      </c>
      <c r="G470" s="134">
        <f t="shared" si="793"/>
        <v>3.0959316659496455E-2</v>
      </c>
      <c r="H470" s="134">
        <f t="shared" si="793"/>
        <v>3.1114674615105777E-2</v>
      </c>
      <c r="I470" s="134">
        <f t="shared" si="793"/>
        <v>3.1307053682450035E-2</v>
      </c>
      <c r="J470" s="134">
        <f t="shared" si="793"/>
        <v>3.2265799253681136E-2</v>
      </c>
      <c r="K470" s="134">
        <f t="shared" si="793"/>
        <v>3.3976422201618395E-2</v>
      </c>
      <c r="L470" s="134">
        <f t="shared" si="793"/>
        <v>3.4064027552894602E-2</v>
      </c>
      <c r="M470" s="134">
        <f t="shared" si="793"/>
        <v>3.4457702698063836E-2</v>
      </c>
      <c r="N470" s="134">
        <f t="shared" si="793"/>
        <v>3.7238198074197738E-2</v>
      </c>
      <c r="O470" s="134">
        <f t="shared" si="793"/>
        <v>3.8298257194624812E-2</v>
      </c>
      <c r="P470" s="134">
        <f t="shared" si="793"/>
        <v>4.0285538689128327E-2</v>
      </c>
      <c r="Q470" s="134">
        <f t="shared" si="793"/>
        <v>4.1537721573231573E-2</v>
      </c>
      <c r="R470" s="134">
        <f t="shared" si="793"/>
        <v>4.2532225654920243E-2</v>
      </c>
      <c r="S470" s="134">
        <f t="shared" si="793"/>
        <v>4.7469660820630852E-2</v>
      </c>
      <c r="T470" s="134">
        <f t="shared" si="793"/>
        <v>4.8916456434120369E-2</v>
      </c>
      <c r="U470" s="134">
        <f t="shared" si="793"/>
        <v>4.9286885640612871E-2</v>
      </c>
      <c r="V470" s="134">
        <f t="shared" si="793"/>
        <v>5.0869558903267886E-2</v>
      </c>
      <c r="W470" s="134">
        <f t="shared" si="793"/>
        <v>5.2908211304603874E-2</v>
      </c>
      <c r="X470" s="134">
        <f t="shared" si="793"/>
        <v>5.956069124298196E-2</v>
      </c>
      <c r="Y470" s="134">
        <f t="shared" si="793"/>
        <v>6.0223199103283061E-2</v>
      </c>
      <c r="Z470" s="134">
        <f t="shared" si="793"/>
        <v>6.0517051076727099E-2</v>
      </c>
      <c r="AA470" s="134">
        <f t="shared" si="793"/>
        <v>6.1358757236007998E-2</v>
      </c>
      <c r="AB470" s="134">
        <f t="shared" si="793"/>
        <v>6.2860399911807849E-2</v>
      </c>
      <c r="AC470" s="134">
        <f t="shared" si="793"/>
        <v>6.3990946533126744E-2</v>
      </c>
      <c r="AD470" s="134">
        <f t="shared" si="793"/>
        <v>7.7862785285886471E-2</v>
      </c>
      <c r="AE470" s="134">
        <f t="shared" si="793"/>
        <v>7.8948999798759051E-2</v>
      </c>
      <c r="AF470" s="134">
        <f t="shared" si="793"/>
        <v>8.6310664842737458E-2</v>
      </c>
      <c r="AG470" s="134">
        <f t="shared" si="793"/>
        <v>9.1056360834116903E-2</v>
      </c>
      <c r="AH470" s="134">
        <f t="shared" si="793"/>
        <v>9.5625720133733272E-2</v>
      </c>
      <c r="AI470" s="134">
        <f t="shared" si="793"/>
        <v>9.8503055132009562E-2</v>
      </c>
      <c r="AJ470" s="134">
        <f t="shared" si="793"/>
        <v>9.9847295697255103E-2</v>
      </c>
      <c r="AK470" s="134">
        <f t="shared" si="793"/>
        <v>0.10364466403710532</v>
      </c>
      <c r="AL470" s="134">
        <f t="shared" si="793"/>
        <v>0.1099321314715539</v>
      </c>
      <c r="AM470" s="134">
        <f t="shared" si="793"/>
        <v>0.12096992773608663</v>
      </c>
      <c r="AN470" s="134">
        <f t="shared" si="793"/>
        <v>0.12781233345856771</v>
      </c>
      <c r="AO470" s="134">
        <f t="shared" si="793"/>
        <v>0.2760015729247639</v>
      </c>
      <c r="AP470" s="134">
        <f t="shared" si="793"/>
        <v>0.31706767981352196</v>
      </c>
      <c r="AQ470" s="134">
        <f t="shared" si="793"/>
        <v>0.3510515675096203</v>
      </c>
      <c r="AR470" s="134">
        <f t="shared" si="793"/>
        <v>0.71979211396114262</v>
      </c>
      <c r="AS470" s="134">
        <f t="shared" si="793"/>
        <v>1</v>
      </c>
      <c r="AT470" s="134">
        <f t="shared" si="793"/>
        <v>0</v>
      </c>
    </row>
    <row r="471" spans="3:46" x14ac:dyDescent="0.75">
      <c r="C471" s="44" t="s">
        <v>147</v>
      </c>
      <c r="D471" s="142"/>
      <c r="E471" s="143">
        <f t="shared" ref="E471:AT471" si="794">SUM(E429:E470)</f>
        <v>0.99999999999999978</v>
      </c>
      <c r="F471" s="143">
        <f t="shared" si="794"/>
        <v>1.0000000000000002</v>
      </c>
      <c r="G471" s="143">
        <f t="shared" si="794"/>
        <v>0.99999999999999978</v>
      </c>
      <c r="H471" s="143">
        <f t="shared" si="794"/>
        <v>1.0000000000000002</v>
      </c>
      <c r="I471" s="143">
        <f t="shared" si="794"/>
        <v>0.99999999999999989</v>
      </c>
      <c r="J471" s="143">
        <f t="shared" si="794"/>
        <v>1.0000000000000007</v>
      </c>
      <c r="K471" s="143">
        <f t="shared" si="794"/>
        <v>0.99999999999999978</v>
      </c>
      <c r="L471" s="143">
        <f t="shared" si="794"/>
        <v>0.99999999999999989</v>
      </c>
      <c r="M471" s="143">
        <f t="shared" si="794"/>
        <v>1.0000000000000002</v>
      </c>
      <c r="N471" s="143">
        <f t="shared" si="794"/>
        <v>1</v>
      </c>
      <c r="O471" s="143">
        <f t="shared" si="794"/>
        <v>1</v>
      </c>
      <c r="P471" s="143">
        <f t="shared" si="794"/>
        <v>1.0000000000000002</v>
      </c>
      <c r="Q471" s="143">
        <f t="shared" si="794"/>
        <v>1</v>
      </c>
      <c r="R471" s="143">
        <f t="shared" si="794"/>
        <v>1.0000000000000002</v>
      </c>
      <c r="S471" s="143">
        <f t="shared" si="794"/>
        <v>0.99999999999999989</v>
      </c>
      <c r="T471" s="143">
        <f t="shared" si="794"/>
        <v>1.0000000000000002</v>
      </c>
      <c r="U471" s="143">
        <f t="shared" si="794"/>
        <v>0.99999999999999989</v>
      </c>
      <c r="V471" s="143">
        <f t="shared" si="794"/>
        <v>1.0000000000000002</v>
      </c>
      <c r="W471" s="143">
        <f t="shared" si="794"/>
        <v>0.99999999999999989</v>
      </c>
      <c r="X471" s="143">
        <f t="shared" si="794"/>
        <v>0.99999999999999978</v>
      </c>
      <c r="Y471" s="143">
        <f t="shared" si="794"/>
        <v>0.99999999999999978</v>
      </c>
      <c r="Z471" s="143">
        <f t="shared" si="794"/>
        <v>1</v>
      </c>
      <c r="AA471" s="143">
        <f t="shared" si="794"/>
        <v>1</v>
      </c>
      <c r="AB471" s="143">
        <f t="shared" si="794"/>
        <v>0.99999999999999989</v>
      </c>
      <c r="AC471" s="143">
        <f t="shared" si="794"/>
        <v>1</v>
      </c>
      <c r="AD471" s="143">
        <f t="shared" si="794"/>
        <v>1</v>
      </c>
      <c r="AE471" s="143">
        <f t="shared" si="794"/>
        <v>1.0000000000000002</v>
      </c>
      <c r="AF471" s="143">
        <f t="shared" si="794"/>
        <v>0.99999999999999989</v>
      </c>
      <c r="AG471" s="143">
        <f t="shared" si="794"/>
        <v>1.0000000000000002</v>
      </c>
      <c r="AH471" s="143">
        <f t="shared" si="794"/>
        <v>1.0000000000000004</v>
      </c>
      <c r="AI471" s="143">
        <f t="shared" si="794"/>
        <v>1</v>
      </c>
      <c r="AJ471" s="143">
        <f t="shared" si="794"/>
        <v>1</v>
      </c>
      <c r="AK471" s="143">
        <f t="shared" si="794"/>
        <v>1</v>
      </c>
      <c r="AL471" s="143">
        <f t="shared" si="794"/>
        <v>0.99999999999999989</v>
      </c>
      <c r="AM471" s="143">
        <f t="shared" si="794"/>
        <v>0.99999999999999989</v>
      </c>
      <c r="AN471" s="143">
        <f t="shared" si="794"/>
        <v>1</v>
      </c>
      <c r="AO471" s="143">
        <f t="shared" si="794"/>
        <v>1</v>
      </c>
      <c r="AP471" s="143">
        <f t="shared" si="794"/>
        <v>0.99999999999999978</v>
      </c>
      <c r="AQ471" s="143">
        <f t="shared" si="794"/>
        <v>0.99999999999999989</v>
      </c>
      <c r="AR471" s="143">
        <f t="shared" si="794"/>
        <v>1</v>
      </c>
      <c r="AS471" s="143">
        <f t="shared" si="794"/>
        <v>1</v>
      </c>
      <c r="AT471" s="143">
        <f t="shared" si="794"/>
        <v>0</v>
      </c>
    </row>
    <row r="472" spans="3:46" x14ac:dyDescent="0.75">
      <c r="C472" s="44" t="s">
        <v>279</v>
      </c>
      <c r="D472" s="142"/>
      <c r="E472" s="134">
        <f t="shared" ref="E472:AT472" si="795">-SUMPRODUCT(E$429:E$470,$D$249:$D$290)</f>
        <v>-5.8876710375866906E-2</v>
      </c>
      <c r="F472" s="134">
        <f t="shared" si="795"/>
        <v>-5.9420341408249949E-2</v>
      </c>
      <c r="G472" s="134">
        <f t="shared" si="795"/>
        <v>-6.0322846691828469E-2</v>
      </c>
      <c r="H472" s="134">
        <f t="shared" si="795"/>
        <v>-5.861830170184848E-2</v>
      </c>
      <c r="I472" s="134">
        <f t="shared" si="795"/>
        <v>-5.8980733073868398E-2</v>
      </c>
      <c r="J472" s="134">
        <f t="shared" si="795"/>
        <v>-6.0786955952459948E-2</v>
      </c>
      <c r="K472" s="134">
        <f t="shared" si="795"/>
        <v>-6.4009673634733588E-2</v>
      </c>
      <c r="L472" s="134">
        <f t="shared" si="795"/>
        <v>-6.4174717202610462E-2</v>
      </c>
      <c r="M472" s="134">
        <f t="shared" si="795"/>
        <v>-6.4916379094226234E-2</v>
      </c>
      <c r="N472" s="134">
        <f t="shared" si="795"/>
        <v>-7.0154676420327258E-2</v>
      </c>
      <c r="O472" s="134">
        <f t="shared" si="795"/>
        <v>-7.2151768342761269E-2</v>
      </c>
      <c r="P472" s="134">
        <f t="shared" si="795"/>
        <v>-5.8599159716902487E-2</v>
      </c>
      <c r="Q472" s="134">
        <f t="shared" si="795"/>
        <v>-6.0420579194163673E-2</v>
      </c>
      <c r="R472" s="134">
        <f t="shared" si="795"/>
        <v>-6.1867180267856474E-2</v>
      </c>
      <c r="S472" s="134">
        <f t="shared" si="795"/>
        <v>-6.9049150803238868E-2</v>
      </c>
      <c r="T472" s="134">
        <f t="shared" si="795"/>
        <v>-4.0675330942136517E-2</v>
      </c>
      <c r="U472" s="134">
        <f t="shared" si="795"/>
        <v>-4.0983352652274249E-2</v>
      </c>
      <c r="V472" s="134">
        <f t="shared" si="795"/>
        <v>-4.2299387447608694E-2</v>
      </c>
      <c r="W472" s="134">
        <f t="shared" si="795"/>
        <v>-4.3994580990746907E-2</v>
      </c>
      <c r="X472" s="134">
        <f t="shared" si="795"/>
        <v>-4.9526294504048496E-2</v>
      </c>
      <c r="Y472" s="134">
        <f t="shared" si="795"/>
        <v>-5.0077187361665991E-2</v>
      </c>
      <c r="Z472" s="134">
        <f t="shared" si="795"/>
        <v>-5.0321533071456592E-2</v>
      </c>
      <c r="AA472" s="134">
        <f t="shared" si="795"/>
        <v>-3.7112855504918552E-2</v>
      </c>
      <c r="AB472" s="134">
        <f t="shared" si="795"/>
        <v>-3.8021124351248353E-2</v>
      </c>
      <c r="AC472" s="134">
        <f t="shared" si="795"/>
        <v>-2.0719898632502225E-2</v>
      </c>
      <c r="AD472" s="134">
        <f t="shared" si="795"/>
        <v>-2.5211519844181046E-2</v>
      </c>
      <c r="AE472" s="134">
        <f t="shared" si="795"/>
        <v>-2.5563229825345667E-2</v>
      </c>
      <c r="AF472" s="134">
        <f t="shared" si="795"/>
        <v>-2.7946894417628338E-2</v>
      </c>
      <c r="AG472" s="134">
        <f t="shared" si="795"/>
        <v>-2.9483523350459496E-2</v>
      </c>
      <c r="AH472" s="134">
        <f t="shared" si="795"/>
        <v>-3.0963055481688723E-2</v>
      </c>
      <c r="AI472" s="134">
        <f t="shared" si="795"/>
        <v>-3.1894719923707453E-2</v>
      </c>
      <c r="AJ472" s="134">
        <f t="shared" si="795"/>
        <v>-3.2329977249291257E-2</v>
      </c>
      <c r="AK472" s="134">
        <f t="shared" si="795"/>
        <v>-3.3559543169702173E-2</v>
      </c>
      <c r="AL472" s="134">
        <f t="shared" si="795"/>
        <v>-3.5595388784667295E-2</v>
      </c>
      <c r="AM472" s="134">
        <f t="shared" si="795"/>
        <v>-3.9169363418859265E-2</v>
      </c>
      <c r="AN472" s="134">
        <f t="shared" si="795"/>
        <v>-4.1384894844056545E-2</v>
      </c>
      <c r="AO472" s="134">
        <f t="shared" si="795"/>
        <v>-8.936771407892545E-2</v>
      </c>
      <c r="AP472" s="134">
        <f t="shared" si="795"/>
        <v>0</v>
      </c>
      <c r="AQ472" s="134">
        <f t="shared" si="795"/>
        <v>0</v>
      </c>
      <c r="AR472" s="134">
        <f t="shared" si="795"/>
        <v>0</v>
      </c>
      <c r="AS472" s="134">
        <f t="shared" si="795"/>
        <v>0</v>
      </c>
      <c r="AT472" s="134">
        <f t="shared" si="795"/>
        <v>0</v>
      </c>
    </row>
    <row r="473" spans="3:46" x14ac:dyDescent="0.75">
      <c r="C473" s="44" t="s">
        <v>280</v>
      </c>
      <c r="D473" s="142"/>
      <c r="E473" s="136">
        <f>SUM(E471:E472)</f>
        <v>0.94112328962413283</v>
      </c>
      <c r="F473" s="136">
        <f t="shared" ref="F473" si="796">SUM(F471:F472)</f>
        <v>0.9405796585917503</v>
      </c>
      <c r="G473" s="136">
        <f t="shared" ref="G473" si="797">SUM(G471:G472)</f>
        <v>0.93967715330817136</v>
      </c>
      <c r="H473" s="136">
        <f t="shared" ref="H473" si="798">SUM(H471:H472)</f>
        <v>0.94138169829815177</v>
      </c>
      <c r="I473" s="136">
        <f t="shared" ref="I473" si="799">SUM(I471:I472)</f>
        <v>0.94101926692613147</v>
      </c>
      <c r="J473" s="136">
        <f t="shared" ref="J473" si="800">SUM(J471:J472)</f>
        <v>0.93921304404754069</v>
      </c>
      <c r="K473" s="136">
        <f t="shared" ref="K473" si="801">SUM(K471:K472)</f>
        <v>0.93599032636526625</v>
      </c>
      <c r="L473" s="136">
        <f t="shared" ref="L473" si="802">SUM(L471:L472)</f>
        <v>0.93582528279738941</v>
      </c>
      <c r="M473" s="136">
        <f t="shared" ref="M473" si="803">SUM(M471:M472)</f>
        <v>0.93508362090577402</v>
      </c>
      <c r="N473" s="136">
        <f t="shared" ref="N473" si="804">SUM(N471:N472)</f>
        <v>0.92984532357967276</v>
      </c>
      <c r="O473" s="136">
        <f t="shared" ref="O473" si="805">SUM(O471:O472)</f>
        <v>0.92784823165723873</v>
      </c>
      <c r="P473" s="136">
        <f t="shared" ref="P473" si="806">SUM(P471:P472)</f>
        <v>0.94140084028309778</v>
      </c>
      <c r="Q473" s="136">
        <f t="shared" ref="Q473" si="807">SUM(Q471:Q472)</f>
        <v>0.93957942080583634</v>
      </c>
      <c r="R473" s="136">
        <f t="shared" ref="R473" si="808">SUM(R471:R472)</f>
        <v>0.9381328197321438</v>
      </c>
      <c r="S473" s="136">
        <f t="shared" ref="S473" si="809">SUM(S471:S472)</f>
        <v>0.93095084919676108</v>
      </c>
      <c r="T473" s="136">
        <f t="shared" ref="T473" si="810">SUM(T471:T472)</f>
        <v>0.95932466905786373</v>
      </c>
      <c r="U473" s="136">
        <f t="shared" ref="U473" si="811">SUM(U471:U472)</f>
        <v>0.95901664734772563</v>
      </c>
      <c r="V473" s="136">
        <f t="shared" ref="V473" si="812">SUM(V471:V472)</f>
        <v>0.95770061255239147</v>
      </c>
      <c r="W473" s="136">
        <f t="shared" ref="W473" si="813">SUM(W471:W472)</f>
        <v>0.95600541900925295</v>
      </c>
      <c r="X473" s="136">
        <f t="shared" ref="X473" si="814">SUM(X471:X472)</f>
        <v>0.95047370549595134</v>
      </c>
      <c r="Y473" s="136">
        <f t="shared" ref="Y473" si="815">SUM(Y471:Y472)</f>
        <v>0.94992281263833378</v>
      </c>
      <c r="Z473" s="136">
        <f t="shared" ref="Z473" si="816">SUM(Z471:Z472)</f>
        <v>0.94967846692854341</v>
      </c>
      <c r="AA473" s="136">
        <f t="shared" ref="AA473" si="817">SUM(AA471:AA472)</f>
        <v>0.9628871444950815</v>
      </c>
      <c r="AB473" s="136">
        <f t="shared" ref="AB473" si="818">SUM(AB471:AB472)</f>
        <v>0.96197887564875151</v>
      </c>
      <c r="AC473" s="136">
        <f t="shared" ref="AC473" si="819">SUM(AC471:AC472)</f>
        <v>0.97928010136749777</v>
      </c>
      <c r="AD473" s="136">
        <f t="shared" ref="AD473" si="820">SUM(AD471:AD472)</f>
        <v>0.97478848015581898</v>
      </c>
      <c r="AE473" s="136">
        <f t="shared" ref="AE473" si="821">SUM(AE471:AE472)</f>
        <v>0.97443677017465458</v>
      </c>
      <c r="AF473" s="136">
        <f t="shared" ref="AF473" si="822">SUM(AF471:AF472)</f>
        <v>0.97205310558237157</v>
      </c>
      <c r="AG473" s="136">
        <f t="shared" ref="AG473" si="823">SUM(AG471:AG472)</f>
        <v>0.97051647664954077</v>
      </c>
      <c r="AH473" s="136">
        <f t="shared" ref="AH473" si="824">SUM(AH471:AH472)</f>
        <v>0.96903694451831168</v>
      </c>
      <c r="AI473" s="136">
        <f t="shared" ref="AI473" si="825">SUM(AI471:AI472)</f>
        <v>0.9681052800762926</v>
      </c>
      <c r="AJ473" s="136">
        <f t="shared" ref="AJ473" si="826">SUM(AJ471:AJ472)</f>
        <v>0.96767002275070879</v>
      </c>
      <c r="AK473" s="136">
        <f t="shared" ref="AK473" si="827">SUM(AK471:AK472)</f>
        <v>0.96644045683029778</v>
      </c>
      <c r="AL473" s="136">
        <f t="shared" ref="AL473" si="828">SUM(AL471:AL472)</f>
        <v>0.96440461121533261</v>
      </c>
      <c r="AM473" s="136">
        <f t="shared" ref="AM473" si="829">SUM(AM471:AM472)</f>
        <v>0.96083063658114065</v>
      </c>
      <c r="AN473" s="136">
        <f t="shared" ref="AN473" si="830">SUM(AN471:AN472)</f>
        <v>0.9586151051559435</v>
      </c>
      <c r="AO473" s="136">
        <f t="shared" ref="AO473" si="831">SUM(AO471:AO472)</f>
        <v>0.91063228592107459</v>
      </c>
      <c r="AP473" s="136">
        <f t="shared" ref="AP473" si="832">SUM(AP471:AP472)</f>
        <v>0.99999999999999978</v>
      </c>
      <c r="AQ473" s="136">
        <f t="shared" ref="AQ473" si="833">SUM(AQ471:AQ472)</f>
        <v>0.99999999999999989</v>
      </c>
      <c r="AR473" s="136">
        <f t="shared" ref="AR473" si="834">SUM(AR471:AR472)</f>
        <v>1</v>
      </c>
      <c r="AS473" s="136">
        <f t="shared" ref="AS473" si="835">SUM(AS471:AS472)</f>
        <v>1</v>
      </c>
      <c r="AT473" s="136">
        <f t="shared" ref="AT473" si="836">SUM(AT471:AT472)</f>
        <v>0</v>
      </c>
    </row>
    <row r="475" spans="3:46" x14ac:dyDescent="0.75">
      <c r="C475" s="106" t="s">
        <v>218</v>
      </c>
    </row>
    <row r="476" spans="3:46" x14ac:dyDescent="0.75">
      <c r="C476" s="44" t="s">
        <v>64</v>
      </c>
      <c r="D476" s="119"/>
      <c r="E476" s="122">
        <f>E$72*E429</f>
        <v>0</v>
      </c>
      <c r="F476" s="122">
        <f t="shared" ref="F476:AT476" si="837">F$72*F429</f>
        <v>0</v>
      </c>
      <c r="G476" s="122">
        <f t="shared" si="837"/>
        <v>0</v>
      </c>
      <c r="H476" s="122">
        <f t="shared" si="837"/>
        <v>0</v>
      </c>
      <c r="I476" s="122">
        <f t="shared" si="837"/>
        <v>0</v>
      </c>
      <c r="J476" s="122">
        <f t="shared" si="837"/>
        <v>0</v>
      </c>
      <c r="K476" s="122">
        <f t="shared" si="837"/>
        <v>0</v>
      </c>
      <c r="L476" s="122">
        <f t="shared" si="837"/>
        <v>0</v>
      </c>
      <c r="M476" s="122">
        <f t="shared" si="837"/>
        <v>0</v>
      </c>
      <c r="N476" s="122">
        <f t="shared" si="837"/>
        <v>0</v>
      </c>
      <c r="O476" s="122">
        <f t="shared" si="837"/>
        <v>0</v>
      </c>
      <c r="P476" s="122">
        <f t="shared" si="837"/>
        <v>0</v>
      </c>
      <c r="Q476" s="122">
        <f t="shared" si="837"/>
        <v>0</v>
      </c>
      <c r="R476" s="122">
        <f t="shared" si="837"/>
        <v>0</v>
      </c>
      <c r="S476" s="122">
        <f t="shared" si="837"/>
        <v>0</v>
      </c>
      <c r="T476" s="122">
        <f t="shared" si="837"/>
        <v>0</v>
      </c>
      <c r="U476" s="122">
        <f t="shared" si="837"/>
        <v>0</v>
      </c>
      <c r="V476" s="122">
        <f t="shared" si="837"/>
        <v>0</v>
      </c>
      <c r="W476" s="122">
        <f t="shared" si="837"/>
        <v>0</v>
      </c>
      <c r="X476" s="122">
        <f t="shared" si="837"/>
        <v>0</v>
      </c>
      <c r="Y476" s="122">
        <f t="shared" si="837"/>
        <v>0</v>
      </c>
      <c r="Z476" s="122">
        <f t="shared" si="837"/>
        <v>0</v>
      </c>
      <c r="AA476" s="122">
        <f t="shared" si="837"/>
        <v>0</v>
      </c>
      <c r="AB476" s="122">
        <f t="shared" si="837"/>
        <v>0</v>
      </c>
      <c r="AC476" s="122">
        <f t="shared" si="837"/>
        <v>0</v>
      </c>
      <c r="AD476" s="122">
        <f t="shared" si="837"/>
        <v>0</v>
      </c>
      <c r="AE476" s="122">
        <f t="shared" si="837"/>
        <v>0</v>
      </c>
      <c r="AF476" s="122">
        <f t="shared" si="837"/>
        <v>0</v>
      </c>
      <c r="AG476" s="122">
        <f t="shared" si="837"/>
        <v>0</v>
      </c>
      <c r="AH476" s="122">
        <f t="shared" si="837"/>
        <v>0</v>
      </c>
      <c r="AI476" s="122">
        <f t="shared" si="837"/>
        <v>0</v>
      </c>
      <c r="AJ476" s="122">
        <f t="shared" si="837"/>
        <v>0</v>
      </c>
      <c r="AK476" s="122">
        <f t="shared" si="837"/>
        <v>0</v>
      </c>
      <c r="AL476" s="122">
        <f t="shared" si="837"/>
        <v>0</v>
      </c>
      <c r="AM476" s="122">
        <f t="shared" si="837"/>
        <v>0</v>
      </c>
      <c r="AN476" s="122">
        <f t="shared" si="837"/>
        <v>0</v>
      </c>
      <c r="AO476" s="122">
        <f t="shared" si="837"/>
        <v>0</v>
      </c>
      <c r="AP476" s="122">
        <f t="shared" si="837"/>
        <v>0</v>
      </c>
      <c r="AQ476" s="122">
        <f t="shared" si="837"/>
        <v>0</v>
      </c>
      <c r="AR476" s="122">
        <f t="shared" si="837"/>
        <v>0</v>
      </c>
      <c r="AS476" s="122">
        <f t="shared" si="837"/>
        <v>0</v>
      </c>
      <c r="AT476" s="122">
        <f t="shared" si="837"/>
        <v>0</v>
      </c>
    </row>
    <row r="477" spans="3:46" x14ac:dyDescent="0.75">
      <c r="C477" s="44" t="s">
        <v>97</v>
      </c>
      <c r="D477" s="119"/>
      <c r="E477" s="122">
        <f t="shared" ref="E477:AT477" si="838">E$72*E430</f>
        <v>9.0067400000000006</v>
      </c>
      <c r="F477" s="122">
        <f t="shared" si="838"/>
        <v>0</v>
      </c>
      <c r="G477" s="122">
        <f t="shared" si="838"/>
        <v>0</v>
      </c>
      <c r="H477" s="122">
        <f t="shared" si="838"/>
        <v>0</v>
      </c>
      <c r="I477" s="122">
        <f t="shared" si="838"/>
        <v>0</v>
      </c>
      <c r="J477" s="122">
        <f t="shared" si="838"/>
        <v>0</v>
      </c>
      <c r="K477" s="122">
        <f t="shared" si="838"/>
        <v>0</v>
      </c>
      <c r="L477" s="122">
        <f t="shared" si="838"/>
        <v>0</v>
      </c>
      <c r="M477" s="122">
        <f t="shared" si="838"/>
        <v>0</v>
      </c>
      <c r="N477" s="122">
        <f t="shared" si="838"/>
        <v>0</v>
      </c>
      <c r="O477" s="122">
        <f t="shared" si="838"/>
        <v>0</v>
      </c>
      <c r="P477" s="122">
        <f t="shared" si="838"/>
        <v>0</v>
      </c>
      <c r="Q477" s="122">
        <f t="shared" si="838"/>
        <v>0</v>
      </c>
      <c r="R477" s="122">
        <f t="shared" si="838"/>
        <v>0</v>
      </c>
      <c r="S477" s="122">
        <f t="shared" si="838"/>
        <v>0</v>
      </c>
      <c r="T477" s="122">
        <f t="shared" si="838"/>
        <v>0</v>
      </c>
      <c r="U477" s="122">
        <f t="shared" si="838"/>
        <v>0</v>
      </c>
      <c r="V477" s="122">
        <f t="shared" si="838"/>
        <v>0</v>
      </c>
      <c r="W477" s="122">
        <f t="shared" si="838"/>
        <v>0</v>
      </c>
      <c r="X477" s="122">
        <f t="shared" si="838"/>
        <v>0</v>
      </c>
      <c r="Y477" s="122">
        <f t="shared" si="838"/>
        <v>0</v>
      </c>
      <c r="Z477" s="122">
        <f t="shared" si="838"/>
        <v>0</v>
      </c>
      <c r="AA477" s="122">
        <f t="shared" si="838"/>
        <v>0</v>
      </c>
      <c r="AB477" s="122">
        <f t="shared" si="838"/>
        <v>0</v>
      </c>
      <c r="AC477" s="122">
        <f t="shared" si="838"/>
        <v>0</v>
      </c>
      <c r="AD477" s="122">
        <f t="shared" si="838"/>
        <v>0</v>
      </c>
      <c r="AE477" s="122">
        <f t="shared" si="838"/>
        <v>0</v>
      </c>
      <c r="AF477" s="122">
        <f t="shared" si="838"/>
        <v>0</v>
      </c>
      <c r="AG477" s="122">
        <f t="shared" si="838"/>
        <v>0</v>
      </c>
      <c r="AH477" s="122">
        <f t="shared" si="838"/>
        <v>0</v>
      </c>
      <c r="AI477" s="122">
        <f t="shared" si="838"/>
        <v>0</v>
      </c>
      <c r="AJ477" s="122">
        <f t="shared" si="838"/>
        <v>0</v>
      </c>
      <c r="AK477" s="122">
        <f t="shared" si="838"/>
        <v>0</v>
      </c>
      <c r="AL477" s="122">
        <f t="shared" si="838"/>
        <v>0</v>
      </c>
      <c r="AM477" s="122">
        <f t="shared" si="838"/>
        <v>0</v>
      </c>
      <c r="AN477" s="122">
        <f t="shared" si="838"/>
        <v>0</v>
      </c>
      <c r="AO477" s="122">
        <f t="shared" si="838"/>
        <v>0</v>
      </c>
      <c r="AP477" s="122">
        <f t="shared" si="838"/>
        <v>0</v>
      </c>
      <c r="AQ477" s="122">
        <f t="shared" si="838"/>
        <v>0</v>
      </c>
      <c r="AR477" s="122">
        <f t="shared" si="838"/>
        <v>0</v>
      </c>
      <c r="AS477" s="122">
        <f t="shared" si="838"/>
        <v>0</v>
      </c>
      <c r="AT477" s="122">
        <f t="shared" si="838"/>
        <v>0</v>
      </c>
    </row>
    <row r="478" spans="3:46" x14ac:dyDescent="0.75">
      <c r="C478" s="44" t="s">
        <v>65</v>
      </c>
      <c r="D478" s="119"/>
      <c r="E478" s="122">
        <f t="shared" ref="E478:AT478" si="839">E$72*E431</f>
        <v>14.594017000000001</v>
      </c>
      <c r="F478" s="122">
        <f t="shared" si="839"/>
        <v>14.594017000000001</v>
      </c>
      <c r="G478" s="122">
        <f t="shared" si="839"/>
        <v>0</v>
      </c>
      <c r="H478" s="122">
        <f t="shared" si="839"/>
        <v>0</v>
      </c>
      <c r="I478" s="122">
        <f t="shared" si="839"/>
        <v>0</v>
      </c>
      <c r="J478" s="122">
        <f t="shared" si="839"/>
        <v>0</v>
      </c>
      <c r="K478" s="122">
        <f t="shared" si="839"/>
        <v>0</v>
      </c>
      <c r="L478" s="122">
        <f t="shared" si="839"/>
        <v>0</v>
      </c>
      <c r="M478" s="122">
        <f t="shared" si="839"/>
        <v>0</v>
      </c>
      <c r="N478" s="122">
        <f t="shared" si="839"/>
        <v>0</v>
      </c>
      <c r="O478" s="122">
        <f t="shared" si="839"/>
        <v>0</v>
      </c>
      <c r="P478" s="122">
        <f t="shared" si="839"/>
        <v>0</v>
      </c>
      <c r="Q478" s="122">
        <f t="shared" si="839"/>
        <v>0</v>
      </c>
      <c r="R478" s="122">
        <f t="shared" si="839"/>
        <v>0</v>
      </c>
      <c r="S478" s="122">
        <f t="shared" si="839"/>
        <v>0</v>
      </c>
      <c r="T478" s="122">
        <f t="shared" si="839"/>
        <v>0</v>
      </c>
      <c r="U478" s="122">
        <f t="shared" si="839"/>
        <v>0</v>
      </c>
      <c r="V478" s="122">
        <f t="shared" si="839"/>
        <v>0</v>
      </c>
      <c r="W478" s="122">
        <f t="shared" si="839"/>
        <v>0</v>
      </c>
      <c r="X478" s="122">
        <f t="shared" si="839"/>
        <v>0</v>
      </c>
      <c r="Y478" s="122">
        <f t="shared" si="839"/>
        <v>0</v>
      </c>
      <c r="Z478" s="122">
        <f t="shared" si="839"/>
        <v>0</v>
      </c>
      <c r="AA478" s="122">
        <f t="shared" si="839"/>
        <v>0</v>
      </c>
      <c r="AB478" s="122">
        <f t="shared" si="839"/>
        <v>0</v>
      </c>
      <c r="AC478" s="122">
        <f t="shared" si="839"/>
        <v>0</v>
      </c>
      <c r="AD478" s="122">
        <f t="shared" si="839"/>
        <v>0</v>
      </c>
      <c r="AE478" s="122">
        <f t="shared" si="839"/>
        <v>0</v>
      </c>
      <c r="AF478" s="122">
        <f t="shared" si="839"/>
        <v>0</v>
      </c>
      <c r="AG478" s="122">
        <f t="shared" si="839"/>
        <v>0</v>
      </c>
      <c r="AH478" s="122">
        <f t="shared" si="839"/>
        <v>0</v>
      </c>
      <c r="AI478" s="122">
        <f t="shared" si="839"/>
        <v>0</v>
      </c>
      <c r="AJ478" s="122">
        <f t="shared" si="839"/>
        <v>0</v>
      </c>
      <c r="AK478" s="122">
        <f t="shared" si="839"/>
        <v>0</v>
      </c>
      <c r="AL478" s="122">
        <f t="shared" si="839"/>
        <v>0</v>
      </c>
      <c r="AM478" s="122">
        <f t="shared" si="839"/>
        <v>0</v>
      </c>
      <c r="AN478" s="122">
        <f t="shared" si="839"/>
        <v>0</v>
      </c>
      <c r="AO478" s="122">
        <f t="shared" si="839"/>
        <v>0</v>
      </c>
      <c r="AP478" s="122">
        <f t="shared" si="839"/>
        <v>0</v>
      </c>
      <c r="AQ478" s="122">
        <f t="shared" si="839"/>
        <v>0</v>
      </c>
      <c r="AR478" s="122">
        <f t="shared" si="839"/>
        <v>0</v>
      </c>
      <c r="AS478" s="122">
        <f t="shared" si="839"/>
        <v>0</v>
      </c>
      <c r="AT478" s="122">
        <f t="shared" si="839"/>
        <v>0</v>
      </c>
    </row>
    <row r="479" spans="3:46" x14ac:dyDescent="0.75">
      <c r="C479" s="44" t="s">
        <v>66</v>
      </c>
      <c r="D479" s="119"/>
      <c r="E479" s="122">
        <f t="shared" ref="E479:AT479" si="840">E$72*E432</f>
        <v>4.7976489999999998</v>
      </c>
      <c r="F479" s="122">
        <f t="shared" si="840"/>
        <v>4.7976489999999998</v>
      </c>
      <c r="G479" s="122">
        <f t="shared" si="840"/>
        <v>4.7976489999999989</v>
      </c>
      <c r="H479" s="122">
        <f t="shared" si="840"/>
        <v>0</v>
      </c>
      <c r="I479" s="122">
        <f t="shared" si="840"/>
        <v>0</v>
      </c>
      <c r="J479" s="122">
        <f t="shared" si="840"/>
        <v>0</v>
      </c>
      <c r="K479" s="122">
        <f t="shared" si="840"/>
        <v>0</v>
      </c>
      <c r="L479" s="122">
        <f t="shared" si="840"/>
        <v>0</v>
      </c>
      <c r="M479" s="122">
        <f t="shared" si="840"/>
        <v>0</v>
      </c>
      <c r="N479" s="122">
        <f t="shared" si="840"/>
        <v>0</v>
      </c>
      <c r="O479" s="122">
        <f t="shared" si="840"/>
        <v>0</v>
      </c>
      <c r="P479" s="122">
        <f t="shared" si="840"/>
        <v>0</v>
      </c>
      <c r="Q479" s="122">
        <f t="shared" si="840"/>
        <v>0</v>
      </c>
      <c r="R479" s="122">
        <f t="shared" si="840"/>
        <v>0</v>
      </c>
      <c r="S479" s="122">
        <f t="shared" si="840"/>
        <v>0</v>
      </c>
      <c r="T479" s="122">
        <f t="shared" si="840"/>
        <v>0</v>
      </c>
      <c r="U479" s="122">
        <f t="shared" si="840"/>
        <v>0</v>
      </c>
      <c r="V479" s="122">
        <f t="shared" si="840"/>
        <v>0</v>
      </c>
      <c r="W479" s="122">
        <f t="shared" si="840"/>
        <v>0</v>
      </c>
      <c r="X479" s="122">
        <f t="shared" si="840"/>
        <v>0</v>
      </c>
      <c r="Y479" s="122">
        <f t="shared" si="840"/>
        <v>0</v>
      </c>
      <c r="Z479" s="122">
        <f t="shared" si="840"/>
        <v>0</v>
      </c>
      <c r="AA479" s="122">
        <f t="shared" si="840"/>
        <v>0</v>
      </c>
      <c r="AB479" s="122">
        <f t="shared" si="840"/>
        <v>0</v>
      </c>
      <c r="AC479" s="122">
        <f t="shared" si="840"/>
        <v>0</v>
      </c>
      <c r="AD479" s="122">
        <f t="shared" si="840"/>
        <v>0</v>
      </c>
      <c r="AE479" s="122">
        <f t="shared" si="840"/>
        <v>0</v>
      </c>
      <c r="AF479" s="122">
        <f t="shared" si="840"/>
        <v>0</v>
      </c>
      <c r="AG479" s="122">
        <f t="shared" si="840"/>
        <v>0</v>
      </c>
      <c r="AH479" s="122">
        <f t="shared" si="840"/>
        <v>0</v>
      </c>
      <c r="AI479" s="122">
        <f t="shared" si="840"/>
        <v>0</v>
      </c>
      <c r="AJ479" s="122">
        <f t="shared" si="840"/>
        <v>0</v>
      </c>
      <c r="AK479" s="122">
        <f t="shared" si="840"/>
        <v>0</v>
      </c>
      <c r="AL479" s="122">
        <f t="shared" si="840"/>
        <v>0</v>
      </c>
      <c r="AM479" s="122">
        <f t="shared" si="840"/>
        <v>0</v>
      </c>
      <c r="AN479" s="122">
        <f t="shared" si="840"/>
        <v>0</v>
      </c>
      <c r="AO479" s="122">
        <f t="shared" si="840"/>
        <v>0</v>
      </c>
      <c r="AP479" s="122">
        <f t="shared" si="840"/>
        <v>0</v>
      </c>
      <c r="AQ479" s="122">
        <f t="shared" si="840"/>
        <v>0</v>
      </c>
      <c r="AR479" s="122">
        <f t="shared" si="840"/>
        <v>0</v>
      </c>
      <c r="AS479" s="122">
        <f t="shared" si="840"/>
        <v>0</v>
      </c>
      <c r="AT479" s="122">
        <f t="shared" si="840"/>
        <v>0</v>
      </c>
    </row>
    <row r="480" spans="3:46" x14ac:dyDescent="0.75">
      <c r="C480" s="44" t="s">
        <v>67</v>
      </c>
      <c r="D480" s="119"/>
      <c r="E480" s="122">
        <f t="shared" ref="E480:AT480" si="841">E$72*E433</f>
        <v>5.8749200000000004</v>
      </c>
      <c r="F480" s="122">
        <f t="shared" si="841"/>
        <v>5.8749200000000004</v>
      </c>
      <c r="G480" s="122">
        <f t="shared" si="841"/>
        <v>5.8749199999999995</v>
      </c>
      <c r="H480" s="122">
        <f t="shared" si="841"/>
        <v>5.8749200000000013</v>
      </c>
      <c r="I480" s="122">
        <f t="shared" si="841"/>
        <v>0</v>
      </c>
      <c r="J480" s="122">
        <f t="shared" si="841"/>
        <v>0</v>
      </c>
      <c r="K480" s="122">
        <f t="shared" si="841"/>
        <v>0</v>
      </c>
      <c r="L480" s="122">
        <f t="shared" si="841"/>
        <v>0</v>
      </c>
      <c r="M480" s="122">
        <f t="shared" si="841"/>
        <v>0</v>
      </c>
      <c r="N480" s="122">
        <f t="shared" si="841"/>
        <v>0</v>
      </c>
      <c r="O480" s="122">
        <f t="shared" si="841"/>
        <v>0</v>
      </c>
      <c r="P480" s="122">
        <f t="shared" si="841"/>
        <v>0</v>
      </c>
      <c r="Q480" s="122">
        <f t="shared" si="841"/>
        <v>0</v>
      </c>
      <c r="R480" s="122">
        <f t="shared" si="841"/>
        <v>0</v>
      </c>
      <c r="S480" s="122">
        <f t="shared" si="841"/>
        <v>0</v>
      </c>
      <c r="T480" s="122">
        <f t="shared" si="841"/>
        <v>0</v>
      </c>
      <c r="U480" s="122">
        <f t="shared" si="841"/>
        <v>0</v>
      </c>
      <c r="V480" s="122">
        <f t="shared" si="841"/>
        <v>0</v>
      </c>
      <c r="W480" s="122">
        <f t="shared" si="841"/>
        <v>0</v>
      </c>
      <c r="X480" s="122">
        <f t="shared" si="841"/>
        <v>0</v>
      </c>
      <c r="Y480" s="122">
        <f t="shared" si="841"/>
        <v>0</v>
      </c>
      <c r="Z480" s="122">
        <f t="shared" si="841"/>
        <v>0</v>
      </c>
      <c r="AA480" s="122">
        <f t="shared" si="841"/>
        <v>0</v>
      </c>
      <c r="AB480" s="122">
        <f t="shared" si="841"/>
        <v>0</v>
      </c>
      <c r="AC480" s="122">
        <f t="shared" si="841"/>
        <v>0</v>
      </c>
      <c r="AD480" s="122">
        <f t="shared" si="841"/>
        <v>0</v>
      </c>
      <c r="AE480" s="122">
        <f t="shared" si="841"/>
        <v>0</v>
      </c>
      <c r="AF480" s="122">
        <f t="shared" si="841"/>
        <v>0</v>
      </c>
      <c r="AG480" s="122">
        <f t="shared" si="841"/>
        <v>0</v>
      </c>
      <c r="AH480" s="122">
        <f t="shared" si="841"/>
        <v>0</v>
      </c>
      <c r="AI480" s="122">
        <f t="shared" si="841"/>
        <v>0</v>
      </c>
      <c r="AJ480" s="122">
        <f t="shared" si="841"/>
        <v>0</v>
      </c>
      <c r="AK480" s="122">
        <f t="shared" si="841"/>
        <v>0</v>
      </c>
      <c r="AL480" s="122">
        <f t="shared" si="841"/>
        <v>0</v>
      </c>
      <c r="AM480" s="122">
        <f t="shared" si="841"/>
        <v>0</v>
      </c>
      <c r="AN480" s="122">
        <f t="shared" si="841"/>
        <v>0</v>
      </c>
      <c r="AO480" s="122">
        <f t="shared" si="841"/>
        <v>0</v>
      </c>
      <c r="AP480" s="122">
        <f t="shared" si="841"/>
        <v>0</v>
      </c>
      <c r="AQ480" s="122">
        <f t="shared" si="841"/>
        <v>0</v>
      </c>
      <c r="AR480" s="122">
        <f t="shared" si="841"/>
        <v>0</v>
      </c>
      <c r="AS480" s="122">
        <f t="shared" si="841"/>
        <v>0</v>
      </c>
      <c r="AT480" s="122">
        <f t="shared" si="841"/>
        <v>0</v>
      </c>
    </row>
    <row r="481" spans="3:46" x14ac:dyDescent="0.75">
      <c r="C481" s="44" t="s">
        <v>68</v>
      </c>
      <c r="D481" s="119"/>
      <c r="E481" s="122">
        <f t="shared" ref="E481:AT481" si="842">E$72*E434</f>
        <v>28.233865999999999</v>
      </c>
      <c r="F481" s="122">
        <f t="shared" si="842"/>
        <v>28.233866000000003</v>
      </c>
      <c r="G481" s="122">
        <f t="shared" si="842"/>
        <v>28.233865999999999</v>
      </c>
      <c r="H481" s="122">
        <f t="shared" si="842"/>
        <v>28.23386600000001</v>
      </c>
      <c r="I481" s="122">
        <f t="shared" si="842"/>
        <v>28.233866000000003</v>
      </c>
      <c r="J481" s="122">
        <f t="shared" si="842"/>
        <v>0</v>
      </c>
      <c r="K481" s="122">
        <f t="shared" si="842"/>
        <v>0</v>
      </c>
      <c r="L481" s="122">
        <f t="shared" si="842"/>
        <v>0</v>
      </c>
      <c r="M481" s="122">
        <f t="shared" si="842"/>
        <v>0</v>
      </c>
      <c r="N481" s="122">
        <f t="shared" si="842"/>
        <v>0</v>
      </c>
      <c r="O481" s="122">
        <f t="shared" si="842"/>
        <v>0</v>
      </c>
      <c r="P481" s="122">
        <f t="shared" si="842"/>
        <v>0</v>
      </c>
      <c r="Q481" s="122">
        <f t="shared" si="842"/>
        <v>0</v>
      </c>
      <c r="R481" s="122">
        <f t="shared" si="842"/>
        <v>0</v>
      </c>
      <c r="S481" s="122">
        <f t="shared" si="842"/>
        <v>0</v>
      </c>
      <c r="T481" s="122">
        <f t="shared" si="842"/>
        <v>0</v>
      </c>
      <c r="U481" s="122">
        <f t="shared" si="842"/>
        <v>0</v>
      </c>
      <c r="V481" s="122">
        <f t="shared" si="842"/>
        <v>0</v>
      </c>
      <c r="W481" s="122">
        <f t="shared" si="842"/>
        <v>0</v>
      </c>
      <c r="X481" s="122">
        <f t="shared" si="842"/>
        <v>0</v>
      </c>
      <c r="Y481" s="122">
        <f t="shared" si="842"/>
        <v>0</v>
      </c>
      <c r="Z481" s="122">
        <f t="shared" si="842"/>
        <v>0</v>
      </c>
      <c r="AA481" s="122">
        <f t="shared" si="842"/>
        <v>0</v>
      </c>
      <c r="AB481" s="122">
        <f t="shared" si="842"/>
        <v>0</v>
      </c>
      <c r="AC481" s="122">
        <f t="shared" si="842"/>
        <v>0</v>
      </c>
      <c r="AD481" s="122">
        <f t="shared" si="842"/>
        <v>0</v>
      </c>
      <c r="AE481" s="122">
        <f t="shared" si="842"/>
        <v>0</v>
      </c>
      <c r="AF481" s="122">
        <f t="shared" si="842"/>
        <v>0</v>
      </c>
      <c r="AG481" s="122">
        <f t="shared" si="842"/>
        <v>0</v>
      </c>
      <c r="AH481" s="122">
        <f t="shared" si="842"/>
        <v>0</v>
      </c>
      <c r="AI481" s="122">
        <f t="shared" si="842"/>
        <v>0</v>
      </c>
      <c r="AJ481" s="122">
        <f t="shared" si="842"/>
        <v>0</v>
      </c>
      <c r="AK481" s="122">
        <f t="shared" si="842"/>
        <v>0</v>
      </c>
      <c r="AL481" s="122">
        <f t="shared" si="842"/>
        <v>0</v>
      </c>
      <c r="AM481" s="122">
        <f t="shared" si="842"/>
        <v>0</v>
      </c>
      <c r="AN481" s="122">
        <f t="shared" si="842"/>
        <v>0</v>
      </c>
      <c r="AO481" s="122">
        <f t="shared" si="842"/>
        <v>0</v>
      </c>
      <c r="AP481" s="122">
        <f t="shared" si="842"/>
        <v>0</v>
      </c>
      <c r="AQ481" s="122">
        <f t="shared" si="842"/>
        <v>0</v>
      </c>
      <c r="AR481" s="122">
        <f t="shared" si="842"/>
        <v>0</v>
      </c>
      <c r="AS481" s="122">
        <f t="shared" si="842"/>
        <v>0</v>
      </c>
      <c r="AT481" s="122">
        <f t="shared" si="842"/>
        <v>0</v>
      </c>
    </row>
    <row r="482" spans="3:46" x14ac:dyDescent="0.75">
      <c r="C482" s="44" t="s">
        <v>99</v>
      </c>
      <c r="D482" s="119"/>
      <c r="E482" s="122">
        <f t="shared" ref="E482:AT482" si="843">E$72*E435</f>
        <v>46.417935999999997</v>
      </c>
      <c r="F482" s="122">
        <f t="shared" si="843"/>
        <v>46.417936000000005</v>
      </c>
      <c r="G482" s="122">
        <f t="shared" si="843"/>
        <v>46.417935999999997</v>
      </c>
      <c r="H482" s="122">
        <f t="shared" si="843"/>
        <v>46.417936000000012</v>
      </c>
      <c r="I482" s="122">
        <f t="shared" si="843"/>
        <v>46.417936000000005</v>
      </c>
      <c r="J482" s="122">
        <f t="shared" si="843"/>
        <v>46.417936000000019</v>
      </c>
      <c r="K482" s="122">
        <f t="shared" si="843"/>
        <v>0</v>
      </c>
      <c r="L482" s="122">
        <f t="shared" si="843"/>
        <v>0</v>
      </c>
      <c r="M482" s="122">
        <f t="shared" si="843"/>
        <v>0</v>
      </c>
      <c r="N482" s="122">
        <f t="shared" si="843"/>
        <v>0</v>
      </c>
      <c r="O482" s="122">
        <f t="shared" si="843"/>
        <v>0</v>
      </c>
      <c r="P482" s="122">
        <f t="shared" si="843"/>
        <v>0</v>
      </c>
      <c r="Q482" s="122">
        <f t="shared" si="843"/>
        <v>0</v>
      </c>
      <c r="R482" s="122">
        <f t="shared" si="843"/>
        <v>0</v>
      </c>
      <c r="S482" s="122">
        <f t="shared" si="843"/>
        <v>0</v>
      </c>
      <c r="T482" s="122">
        <f t="shared" si="843"/>
        <v>0</v>
      </c>
      <c r="U482" s="122">
        <f t="shared" si="843"/>
        <v>0</v>
      </c>
      <c r="V482" s="122">
        <f t="shared" si="843"/>
        <v>0</v>
      </c>
      <c r="W482" s="122">
        <f t="shared" si="843"/>
        <v>0</v>
      </c>
      <c r="X482" s="122">
        <f t="shared" si="843"/>
        <v>0</v>
      </c>
      <c r="Y482" s="122">
        <f t="shared" si="843"/>
        <v>0</v>
      </c>
      <c r="Z482" s="122">
        <f t="shared" si="843"/>
        <v>0</v>
      </c>
      <c r="AA482" s="122">
        <f t="shared" si="843"/>
        <v>0</v>
      </c>
      <c r="AB482" s="122">
        <f t="shared" si="843"/>
        <v>0</v>
      </c>
      <c r="AC482" s="122">
        <f t="shared" si="843"/>
        <v>0</v>
      </c>
      <c r="AD482" s="122">
        <f t="shared" si="843"/>
        <v>0</v>
      </c>
      <c r="AE482" s="122">
        <f t="shared" si="843"/>
        <v>0</v>
      </c>
      <c r="AF482" s="122">
        <f t="shared" si="843"/>
        <v>0</v>
      </c>
      <c r="AG482" s="122">
        <f t="shared" si="843"/>
        <v>0</v>
      </c>
      <c r="AH482" s="122">
        <f t="shared" si="843"/>
        <v>0</v>
      </c>
      <c r="AI482" s="122">
        <f t="shared" si="843"/>
        <v>0</v>
      </c>
      <c r="AJ482" s="122">
        <f t="shared" si="843"/>
        <v>0</v>
      </c>
      <c r="AK482" s="122">
        <f t="shared" si="843"/>
        <v>0</v>
      </c>
      <c r="AL482" s="122">
        <f t="shared" si="843"/>
        <v>0</v>
      </c>
      <c r="AM482" s="122">
        <f t="shared" si="843"/>
        <v>0</v>
      </c>
      <c r="AN482" s="122">
        <f t="shared" si="843"/>
        <v>0</v>
      </c>
      <c r="AO482" s="122">
        <f t="shared" si="843"/>
        <v>0</v>
      </c>
      <c r="AP482" s="122">
        <f t="shared" si="843"/>
        <v>0</v>
      </c>
      <c r="AQ482" s="122">
        <f t="shared" si="843"/>
        <v>0</v>
      </c>
      <c r="AR482" s="122">
        <f t="shared" si="843"/>
        <v>0</v>
      </c>
      <c r="AS482" s="122">
        <f t="shared" si="843"/>
        <v>0</v>
      </c>
      <c r="AT482" s="122">
        <f t="shared" si="843"/>
        <v>0</v>
      </c>
    </row>
    <row r="483" spans="3:46" x14ac:dyDescent="0.75">
      <c r="C483" s="44" t="s">
        <v>100</v>
      </c>
      <c r="D483" s="119"/>
      <c r="E483" s="122">
        <f t="shared" ref="E483:AT483" si="844">E$72*E436</f>
        <v>2.2516899999999995</v>
      </c>
      <c r="F483" s="122">
        <f t="shared" si="844"/>
        <v>2.2516899999999995</v>
      </c>
      <c r="G483" s="122">
        <f t="shared" si="844"/>
        <v>2.2516899999999995</v>
      </c>
      <c r="H483" s="122">
        <f t="shared" si="844"/>
        <v>2.25169</v>
      </c>
      <c r="I483" s="122">
        <f t="shared" si="844"/>
        <v>2.25169</v>
      </c>
      <c r="J483" s="122">
        <f t="shared" si="844"/>
        <v>2.2516900000000009</v>
      </c>
      <c r="K483" s="122">
        <f t="shared" si="844"/>
        <v>2.2516899999999991</v>
      </c>
      <c r="L483" s="122">
        <f t="shared" si="844"/>
        <v>0</v>
      </c>
      <c r="M483" s="122">
        <f t="shared" si="844"/>
        <v>0</v>
      </c>
      <c r="N483" s="122">
        <f t="shared" si="844"/>
        <v>0</v>
      </c>
      <c r="O483" s="122">
        <f t="shared" si="844"/>
        <v>0</v>
      </c>
      <c r="P483" s="122">
        <f t="shared" si="844"/>
        <v>0</v>
      </c>
      <c r="Q483" s="122">
        <f t="shared" si="844"/>
        <v>0</v>
      </c>
      <c r="R483" s="122">
        <f t="shared" si="844"/>
        <v>0</v>
      </c>
      <c r="S483" s="122">
        <f t="shared" si="844"/>
        <v>0</v>
      </c>
      <c r="T483" s="122">
        <f t="shared" si="844"/>
        <v>0</v>
      </c>
      <c r="U483" s="122">
        <f t="shared" si="844"/>
        <v>0</v>
      </c>
      <c r="V483" s="122">
        <f t="shared" si="844"/>
        <v>0</v>
      </c>
      <c r="W483" s="122">
        <f t="shared" si="844"/>
        <v>0</v>
      </c>
      <c r="X483" s="122">
        <f t="shared" si="844"/>
        <v>0</v>
      </c>
      <c r="Y483" s="122">
        <f t="shared" si="844"/>
        <v>0</v>
      </c>
      <c r="Z483" s="122">
        <f t="shared" si="844"/>
        <v>0</v>
      </c>
      <c r="AA483" s="122">
        <f t="shared" si="844"/>
        <v>0</v>
      </c>
      <c r="AB483" s="122">
        <f t="shared" si="844"/>
        <v>0</v>
      </c>
      <c r="AC483" s="122">
        <f t="shared" si="844"/>
        <v>0</v>
      </c>
      <c r="AD483" s="122">
        <f t="shared" si="844"/>
        <v>0</v>
      </c>
      <c r="AE483" s="122">
        <f t="shared" si="844"/>
        <v>0</v>
      </c>
      <c r="AF483" s="122">
        <f t="shared" si="844"/>
        <v>0</v>
      </c>
      <c r="AG483" s="122">
        <f t="shared" si="844"/>
        <v>0</v>
      </c>
      <c r="AH483" s="122">
        <f t="shared" si="844"/>
        <v>0</v>
      </c>
      <c r="AI483" s="122">
        <f t="shared" si="844"/>
        <v>0</v>
      </c>
      <c r="AJ483" s="122">
        <f t="shared" si="844"/>
        <v>0</v>
      </c>
      <c r="AK483" s="122">
        <f t="shared" si="844"/>
        <v>0</v>
      </c>
      <c r="AL483" s="122">
        <f t="shared" si="844"/>
        <v>0</v>
      </c>
      <c r="AM483" s="122">
        <f t="shared" si="844"/>
        <v>0</v>
      </c>
      <c r="AN483" s="122">
        <f t="shared" si="844"/>
        <v>0</v>
      </c>
      <c r="AO483" s="122">
        <f t="shared" si="844"/>
        <v>0</v>
      </c>
      <c r="AP483" s="122">
        <f t="shared" si="844"/>
        <v>0</v>
      </c>
      <c r="AQ483" s="122">
        <f t="shared" si="844"/>
        <v>0</v>
      </c>
      <c r="AR483" s="122">
        <f t="shared" si="844"/>
        <v>0</v>
      </c>
      <c r="AS483" s="122">
        <f t="shared" si="844"/>
        <v>0</v>
      </c>
      <c r="AT483" s="122">
        <f t="shared" si="844"/>
        <v>0</v>
      </c>
    </row>
    <row r="484" spans="3:46" x14ac:dyDescent="0.75">
      <c r="C484" s="44" t="s">
        <v>69</v>
      </c>
      <c r="D484" s="119"/>
      <c r="E484" s="122">
        <f t="shared" ref="E484:AT484" si="845">E$72*E437</f>
        <v>9.9771680000000007</v>
      </c>
      <c r="F484" s="122">
        <f t="shared" si="845"/>
        <v>9.9771680000000007</v>
      </c>
      <c r="G484" s="122">
        <f t="shared" si="845"/>
        <v>9.9771679999999989</v>
      </c>
      <c r="H484" s="122">
        <f t="shared" si="845"/>
        <v>9.9771680000000025</v>
      </c>
      <c r="I484" s="122">
        <f t="shared" si="845"/>
        <v>9.9771680000000007</v>
      </c>
      <c r="J484" s="122">
        <f t="shared" si="845"/>
        <v>9.9771680000000043</v>
      </c>
      <c r="K484" s="122">
        <f t="shared" si="845"/>
        <v>9.9771679999999971</v>
      </c>
      <c r="L484" s="122">
        <f t="shared" si="845"/>
        <v>9.9771680000000007</v>
      </c>
      <c r="M484" s="122">
        <f t="shared" si="845"/>
        <v>0</v>
      </c>
      <c r="N484" s="122">
        <f t="shared" si="845"/>
        <v>0</v>
      </c>
      <c r="O484" s="122">
        <f t="shared" si="845"/>
        <v>0</v>
      </c>
      <c r="P484" s="122">
        <f t="shared" si="845"/>
        <v>0</v>
      </c>
      <c r="Q484" s="122">
        <f t="shared" si="845"/>
        <v>0</v>
      </c>
      <c r="R484" s="122">
        <f t="shared" si="845"/>
        <v>0</v>
      </c>
      <c r="S484" s="122">
        <f t="shared" si="845"/>
        <v>0</v>
      </c>
      <c r="T484" s="122">
        <f t="shared" si="845"/>
        <v>0</v>
      </c>
      <c r="U484" s="122">
        <f t="shared" si="845"/>
        <v>0</v>
      </c>
      <c r="V484" s="122">
        <f t="shared" si="845"/>
        <v>0</v>
      </c>
      <c r="W484" s="122">
        <f t="shared" si="845"/>
        <v>0</v>
      </c>
      <c r="X484" s="122">
        <f t="shared" si="845"/>
        <v>0</v>
      </c>
      <c r="Y484" s="122">
        <f t="shared" si="845"/>
        <v>0</v>
      </c>
      <c r="Z484" s="122">
        <f t="shared" si="845"/>
        <v>0</v>
      </c>
      <c r="AA484" s="122">
        <f t="shared" si="845"/>
        <v>0</v>
      </c>
      <c r="AB484" s="122">
        <f t="shared" si="845"/>
        <v>0</v>
      </c>
      <c r="AC484" s="122">
        <f t="shared" si="845"/>
        <v>0</v>
      </c>
      <c r="AD484" s="122">
        <f t="shared" si="845"/>
        <v>0</v>
      </c>
      <c r="AE484" s="122">
        <f t="shared" si="845"/>
        <v>0</v>
      </c>
      <c r="AF484" s="122">
        <f t="shared" si="845"/>
        <v>0</v>
      </c>
      <c r="AG484" s="122">
        <f t="shared" si="845"/>
        <v>0</v>
      </c>
      <c r="AH484" s="122">
        <f t="shared" si="845"/>
        <v>0</v>
      </c>
      <c r="AI484" s="122">
        <f t="shared" si="845"/>
        <v>0</v>
      </c>
      <c r="AJ484" s="122">
        <f t="shared" si="845"/>
        <v>0</v>
      </c>
      <c r="AK484" s="122">
        <f t="shared" si="845"/>
        <v>0</v>
      </c>
      <c r="AL484" s="122">
        <f t="shared" si="845"/>
        <v>0</v>
      </c>
      <c r="AM484" s="122">
        <f t="shared" si="845"/>
        <v>0</v>
      </c>
      <c r="AN484" s="122">
        <f t="shared" si="845"/>
        <v>0</v>
      </c>
      <c r="AO484" s="122">
        <f t="shared" si="845"/>
        <v>0</v>
      </c>
      <c r="AP484" s="122">
        <f t="shared" si="845"/>
        <v>0</v>
      </c>
      <c r="AQ484" s="122">
        <f t="shared" si="845"/>
        <v>0</v>
      </c>
      <c r="AR484" s="122">
        <f t="shared" si="845"/>
        <v>0</v>
      </c>
      <c r="AS484" s="122">
        <f t="shared" si="845"/>
        <v>0</v>
      </c>
      <c r="AT484" s="122">
        <f t="shared" si="845"/>
        <v>0</v>
      </c>
    </row>
    <row r="485" spans="3:46" x14ac:dyDescent="0.75">
      <c r="C485" s="44" t="s">
        <v>138</v>
      </c>
      <c r="D485" s="119"/>
      <c r="E485" s="122">
        <f t="shared" ref="E485:AT485" si="846">E$72*E438</f>
        <v>64.461262000000005</v>
      </c>
      <c r="F485" s="122">
        <f t="shared" si="846"/>
        <v>64.461262000000005</v>
      </c>
      <c r="G485" s="122">
        <f t="shared" si="846"/>
        <v>64.461261999999991</v>
      </c>
      <c r="H485" s="122">
        <f t="shared" si="846"/>
        <v>64.461262000000005</v>
      </c>
      <c r="I485" s="122">
        <f t="shared" si="846"/>
        <v>64.461261999999991</v>
      </c>
      <c r="J485" s="122">
        <f t="shared" si="846"/>
        <v>64.461262000000005</v>
      </c>
      <c r="K485" s="122">
        <f t="shared" si="846"/>
        <v>64.461261999999962</v>
      </c>
      <c r="L485" s="122">
        <f t="shared" si="846"/>
        <v>64.461261999999977</v>
      </c>
      <c r="M485" s="122">
        <f t="shared" si="846"/>
        <v>64.461261999999991</v>
      </c>
      <c r="N485" s="122">
        <f t="shared" si="846"/>
        <v>0</v>
      </c>
      <c r="O485" s="122">
        <f t="shared" si="846"/>
        <v>0</v>
      </c>
      <c r="P485" s="122">
        <f t="shared" si="846"/>
        <v>0</v>
      </c>
      <c r="Q485" s="122">
        <f t="shared" si="846"/>
        <v>0</v>
      </c>
      <c r="R485" s="122">
        <f t="shared" si="846"/>
        <v>0</v>
      </c>
      <c r="S485" s="122">
        <f t="shared" si="846"/>
        <v>0</v>
      </c>
      <c r="T485" s="122">
        <f t="shared" si="846"/>
        <v>0</v>
      </c>
      <c r="U485" s="122">
        <f t="shared" si="846"/>
        <v>0</v>
      </c>
      <c r="V485" s="122">
        <f t="shared" si="846"/>
        <v>0</v>
      </c>
      <c r="W485" s="122">
        <f t="shared" si="846"/>
        <v>0</v>
      </c>
      <c r="X485" s="122">
        <f t="shared" si="846"/>
        <v>0</v>
      </c>
      <c r="Y485" s="122">
        <f t="shared" si="846"/>
        <v>0</v>
      </c>
      <c r="Z485" s="122">
        <f t="shared" si="846"/>
        <v>0</v>
      </c>
      <c r="AA485" s="122">
        <f t="shared" si="846"/>
        <v>0</v>
      </c>
      <c r="AB485" s="122">
        <f t="shared" si="846"/>
        <v>0</v>
      </c>
      <c r="AC485" s="122">
        <f t="shared" si="846"/>
        <v>0</v>
      </c>
      <c r="AD485" s="122">
        <f t="shared" si="846"/>
        <v>0</v>
      </c>
      <c r="AE485" s="122">
        <f t="shared" si="846"/>
        <v>0</v>
      </c>
      <c r="AF485" s="122">
        <f t="shared" si="846"/>
        <v>0</v>
      </c>
      <c r="AG485" s="122">
        <f t="shared" si="846"/>
        <v>0</v>
      </c>
      <c r="AH485" s="122">
        <f t="shared" si="846"/>
        <v>0</v>
      </c>
      <c r="AI485" s="122">
        <f t="shared" si="846"/>
        <v>0</v>
      </c>
      <c r="AJ485" s="122">
        <f t="shared" si="846"/>
        <v>0</v>
      </c>
      <c r="AK485" s="122">
        <f t="shared" si="846"/>
        <v>0</v>
      </c>
      <c r="AL485" s="122">
        <f t="shared" si="846"/>
        <v>0</v>
      </c>
      <c r="AM485" s="122">
        <f t="shared" si="846"/>
        <v>0</v>
      </c>
      <c r="AN485" s="122">
        <f t="shared" si="846"/>
        <v>0</v>
      </c>
      <c r="AO485" s="122">
        <f t="shared" si="846"/>
        <v>0</v>
      </c>
      <c r="AP485" s="122">
        <f t="shared" si="846"/>
        <v>0</v>
      </c>
      <c r="AQ485" s="122">
        <f t="shared" si="846"/>
        <v>0</v>
      </c>
      <c r="AR485" s="122">
        <f t="shared" si="846"/>
        <v>0</v>
      </c>
      <c r="AS485" s="122">
        <f t="shared" si="846"/>
        <v>0</v>
      </c>
      <c r="AT485" s="122">
        <f t="shared" si="846"/>
        <v>0</v>
      </c>
    </row>
    <row r="486" spans="3:46" x14ac:dyDescent="0.75">
      <c r="C486" s="44" t="s">
        <v>70</v>
      </c>
      <c r="D486" s="119"/>
      <c r="E486" s="122">
        <f t="shared" ref="E486:AT486" si="847">E$72*E439</f>
        <v>22.111286999999997</v>
      </c>
      <c r="F486" s="122">
        <f t="shared" si="847"/>
        <v>22.111286999999997</v>
      </c>
      <c r="G486" s="122">
        <f t="shared" si="847"/>
        <v>22.111286999999997</v>
      </c>
      <c r="H486" s="122">
        <f t="shared" si="847"/>
        <v>22.111287000000004</v>
      </c>
      <c r="I486" s="122">
        <f t="shared" si="847"/>
        <v>22.111287000000001</v>
      </c>
      <c r="J486" s="122">
        <f t="shared" si="847"/>
        <v>22.111287000000008</v>
      </c>
      <c r="K486" s="122">
        <f t="shared" si="847"/>
        <v>22.11128699999999</v>
      </c>
      <c r="L486" s="122">
        <f t="shared" si="847"/>
        <v>22.111286999999994</v>
      </c>
      <c r="M486" s="122">
        <f t="shared" si="847"/>
        <v>22.111286999999997</v>
      </c>
      <c r="N486" s="122">
        <f t="shared" si="847"/>
        <v>22.111286999999994</v>
      </c>
      <c r="O486" s="122">
        <f t="shared" si="847"/>
        <v>0</v>
      </c>
      <c r="P486" s="122">
        <f t="shared" si="847"/>
        <v>0</v>
      </c>
      <c r="Q486" s="122">
        <f t="shared" si="847"/>
        <v>0</v>
      </c>
      <c r="R486" s="122">
        <f t="shared" si="847"/>
        <v>0</v>
      </c>
      <c r="S486" s="122">
        <f t="shared" si="847"/>
        <v>0</v>
      </c>
      <c r="T486" s="122">
        <f t="shared" si="847"/>
        <v>0</v>
      </c>
      <c r="U486" s="122">
        <f t="shared" si="847"/>
        <v>0</v>
      </c>
      <c r="V486" s="122">
        <f t="shared" si="847"/>
        <v>0</v>
      </c>
      <c r="W486" s="122">
        <f t="shared" si="847"/>
        <v>0</v>
      </c>
      <c r="X486" s="122">
        <f t="shared" si="847"/>
        <v>0</v>
      </c>
      <c r="Y486" s="122">
        <f t="shared" si="847"/>
        <v>0</v>
      </c>
      <c r="Z486" s="122">
        <f t="shared" si="847"/>
        <v>0</v>
      </c>
      <c r="AA486" s="122">
        <f t="shared" si="847"/>
        <v>0</v>
      </c>
      <c r="AB486" s="122">
        <f t="shared" si="847"/>
        <v>0</v>
      </c>
      <c r="AC486" s="122">
        <f t="shared" si="847"/>
        <v>0</v>
      </c>
      <c r="AD486" s="122">
        <f t="shared" si="847"/>
        <v>0</v>
      </c>
      <c r="AE486" s="122">
        <f t="shared" si="847"/>
        <v>0</v>
      </c>
      <c r="AF486" s="122">
        <f t="shared" si="847"/>
        <v>0</v>
      </c>
      <c r="AG486" s="122">
        <f t="shared" si="847"/>
        <v>0</v>
      </c>
      <c r="AH486" s="122">
        <f t="shared" si="847"/>
        <v>0</v>
      </c>
      <c r="AI486" s="122">
        <f t="shared" si="847"/>
        <v>0</v>
      </c>
      <c r="AJ486" s="122">
        <f t="shared" si="847"/>
        <v>0</v>
      </c>
      <c r="AK486" s="122">
        <f t="shared" si="847"/>
        <v>0</v>
      </c>
      <c r="AL486" s="122">
        <f t="shared" si="847"/>
        <v>0</v>
      </c>
      <c r="AM486" s="122">
        <f t="shared" si="847"/>
        <v>0</v>
      </c>
      <c r="AN486" s="122">
        <f t="shared" si="847"/>
        <v>0</v>
      </c>
      <c r="AO486" s="122">
        <f t="shared" si="847"/>
        <v>0</v>
      </c>
      <c r="AP486" s="122">
        <f t="shared" si="847"/>
        <v>0</v>
      </c>
      <c r="AQ486" s="122">
        <f t="shared" si="847"/>
        <v>0</v>
      </c>
      <c r="AR486" s="122">
        <f t="shared" si="847"/>
        <v>0</v>
      </c>
      <c r="AS486" s="122">
        <f t="shared" si="847"/>
        <v>0</v>
      </c>
      <c r="AT486" s="122">
        <f t="shared" si="847"/>
        <v>0</v>
      </c>
    </row>
    <row r="487" spans="3:46" x14ac:dyDescent="0.75">
      <c r="C487" s="44" t="s">
        <v>101</v>
      </c>
      <c r="D487" s="119"/>
      <c r="E487" s="122">
        <f t="shared" ref="E487:AT487" si="848">E$72*E440</f>
        <v>38.316232999999997</v>
      </c>
      <c r="F487" s="122">
        <f t="shared" si="848"/>
        <v>38.316232999999997</v>
      </c>
      <c r="G487" s="122">
        <f t="shared" si="848"/>
        <v>38.31623299999999</v>
      </c>
      <c r="H487" s="122">
        <f t="shared" si="848"/>
        <v>38.316233000000004</v>
      </c>
      <c r="I487" s="122">
        <f t="shared" si="848"/>
        <v>38.316232999999997</v>
      </c>
      <c r="J487" s="122">
        <f t="shared" si="848"/>
        <v>38.316233000000011</v>
      </c>
      <c r="K487" s="122">
        <f t="shared" si="848"/>
        <v>38.316232999999983</v>
      </c>
      <c r="L487" s="122">
        <f t="shared" si="848"/>
        <v>38.31623299999999</v>
      </c>
      <c r="M487" s="122">
        <f t="shared" si="848"/>
        <v>38.31623299999999</v>
      </c>
      <c r="N487" s="122">
        <f t="shared" si="848"/>
        <v>38.316232999999983</v>
      </c>
      <c r="O487" s="122">
        <f t="shared" si="848"/>
        <v>38.316232999999983</v>
      </c>
      <c r="P487" s="122">
        <f t="shared" si="848"/>
        <v>0</v>
      </c>
      <c r="Q487" s="122">
        <f t="shared" si="848"/>
        <v>0</v>
      </c>
      <c r="R487" s="122">
        <f t="shared" si="848"/>
        <v>0</v>
      </c>
      <c r="S487" s="122">
        <f t="shared" si="848"/>
        <v>0</v>
      </c>
      <c r="T487" s="122">
        <f t="shared" si="848"/>
        <v>0</v>
      </c>
      <c r="U487" s="122">
        <f t="shared" si="848"/>
        <v>0</v>
      </c>
      <c r="V487" s="122">
        <f t="shared" si="848"/>
        <v>0</v>
      </c>
      <c r="W487" s="122">
        <f t="shared" si="848"/>
        <v>0</v>
      </c>
      <c r="X487" s="122">
        <f t="shared" si="848"/>
        <v>0</v>
      </c>
      <c r="Y487" s="122">
        <f t="shared" si="848"/>
        <v>0</v>
      </c>
      <c r="Z487" s="122">
        <f t="shared" si="848"/>
        <v>0</v>
      </c>
      <c r="AA487" s="122">
        <f t="shared" si="848"/>
        <v>0</v>
      </c>
      <c r="AB487" s="122">
        <f t="shared" si="848"/>
        <v>0</v>
      </c>
      <c r="AC487" s="122">
        <f t="shared" si="848"/>
        <v>0</v>
      </c>
      <c r="AD487" s="122">
        <f t="shared" si="848"/>
        <v>0</v>
      </c>
      <c r="AE487" s="122">
        <f t="shared" si="848"/>
        <v>0</v>
      </c>
      <c r="AF487" s="122">
        <f t="shared" si="848"/>
        <v>0</v>
      </c>
      <c r="AG487" s="122">
        <f t="shared" si="848"/>
        <v>0</v>
      </c>
      <c r="AH487" s="122">
        <f t="shared" si="848"/>
        <v>0</v>
      </c>
      <c r="AI487" s="122">
        <f t="shared" si="848"/>
        <v>0</v>
      </c>
      <c r="AJ487" s="122">
        <f t="shared" si="848"/>
        <v>0</v>
      </c>
      <c r="AK487" s="122">
        <f t="shared" si="848"/>
        <v>0</v>
      </c>
      <c r="AL487" s="122">
        <f t="shared" si="848"/>
        <v>0</v>
      </c>
      <c r="AM487" s="122">
        <f t="shared" si="848"/>
        <v>0</v>
      </c>
      <c r="AN487" s="122">
        <f t="shared" si="848"/>
        <v>0</v>
      </c>
      <c r="AO487" s="122">
        <f t="shared" si="848"/>
        <v>0</v>
      </c>
      <c r="AP487" s="122">
        <f t="shared" si="848"/>
        <v>0</v>
      </c>
      <c r="AQ487" s="122">
        <f t="shared" si="848"/>
        <v>0</v>
      </c>
      <c r="AR487" s="122">
        <f t="shared" si="848"/>
        <v>0</v>
      </c>
      <c r="AS487" s="122">
        <f t="shared" si="848"/>
        <v>0</v>
      </c>
      <c r="AT487" s="122">
        <f t="shared" si="848"/>
        <v>0</v>
      </c>
    </row>
    <row r="488" spans="3:46" x14ac:dyDescent="0.75">
      <c r="C488" s="44" t="s">
        <v>71</v>
      </c>
      <c r="D488" s="119"/>
      <c r="E488" s="122">
        <f t="shared" ref="E488:AT488" si="849">E$72*E441</f>
        <v>22.260121000000002</v>
      </c>
      <c r="F488" s="122">
        <f t="shared" si="849"/>
        <v>22.260121000000002</v>
      </c>
      <c r="G488" s="122">
        <f t="shared" si="849"/>
        <v>22.260120999999994</v>
      </c>
      <c r="H488" s="122">
        <f t="shared" si="849"/>
        <v>22.260121000000002</v>
      </c>
      <c r="I488" s="122">
        <f t="shared" si="849"/>
        <v>22.260120999999998</v>
      </c>
      <c r="J488" s="122">
        <f t="shared" si="849"/>
        <v>22.260121000000005</v>
      </c>
      <c r="K488" s="122">
        <f t="shared" si="849"/>
        <v>22.260120999999991</v>
      </c>
      <c r="L488" s="122">
        <f t="shared" si="849"/>
        <v>22.260120999999998</v>
      </c>
      <c r="M488" s="122">
        <f t="shared" si="849"/>
        <v>22.260120999999998</v>
      </c>
      <c r="N488" s="122">
        <f t="shared" si="849"/>
        <v>22.260120999999994</v>
      </c>
      <c r="O488" s="122">
        <f t="shared" si="849"/>
        <v>22.260120999999998</v>
      </c>
      <c r="P488" s="122">
        <f t="shared" si="849"/>
        <v>22.260120999999998</v>
      </c>
      <c r="Q488" s="122">
        <f t="shared" si="849"/>
        <v>0</v>
      </c>
      <c r="R488" s="122">
        <f t="shared" si="849"/>
        <v>0</v>
      </c>
      <c r="S488" s="122">
        <f t="shared" si="849"/>
        <v>0</v>
      </c>
      <c r="T488" s="122">
        <f t="shared" si="849"/>
        <v>0</v>
      </c>
      <c r="U488" s="122">
        <f t="shared" si="849"/>
        <v>0</v>
      </c>
      <c r="V488" s="122">
        <f t="shared" si="849"/>
        <v>0</v>
      </c>
      <c r="W488" s="122">
        <f t="shared" si="849"/>
        <v>0</v>
      </c>
      <c r="X488" s="122">
        <f t="shared" si="849"/>
        <v>0</v>
      </c>
      <c r="Y488" s="122">
        <f t="shared" si="849"/>
        <v>0</v>
      </c>
      <c r="Z488" s="122">
        <f t="shared" si="849"/>
        <v>0</v>
      </c>
      <c r="AA488" s="122">
        <f t="shared" si="849"/>
        <v>0</v>
      </c>
      <c r="AB488" s="122">
        <f t="shared" si="849"/>
        <v>0</v>
      </c>
      <c r="AC488" s="122">
        <f t="shared" si="849"/>
        <v>0</v>
      </c>
      <c r="AD488" s="122">
        <f t="shared" si="849"/>
        <v>0</v>
      </c>
      <c r="AE488" s="122">
        <f t="shared" si="849"/>
        <v>0</v>
      </c>
      <c r="AF488" s="122">
        <f t="shared" si="849"/>
        <v>0</v>
      </c>
      <c r="AG488" s="122">
        <f t="shared" si="849"/>
        <v>0</v>
      </c>
      <c r="AH488" s="122">
        <f t="shared" si="849"/>
        <v>0</v>
      </c>
      <c r="AI488" s="122">
        <f t="shared" si="849"/>
        <v>0</v>
      </c>
      <c r="AJ488" s="122">
        <f t="shared" si="849"/>
        <v>0</v>
      </c>
      <c r="AK488" s="122">
        <f t="shared" si="849"/>
        <v>0</v>
      </c>
      <c r="AL488" s="122">
        <f t="shared" si="849"/>
        <v>0</v>
      </c>
      <c r="AM488" s="122">
        <f t="shared" si="849"/>
        <v>0</v>
      </c>
      <c r="AN488" s="122">
        <f t="shared" si="849"/>
        <v>0</v>
      </c>
      <c r="AO488" s="122">
        <f t="shared" si="849"/>
        <v>0</v>
      </c>
      <c r="AP488" s="122">
        <f t="shared" si="849"/>
        <v>0</v>
      </c>
      <c r="AQ488" s="122">
        <f t="shared" si="849"/>
        <v>0</v>
      </c>
      <c r="AR488" s="122">
        <f t="shared" si="849"/>
        <v>0</v>
      </c>
      <c r="AS488" s="122">
        <f t="shared" si="849"/>
        <v>0</v>
      </c>
      <c r="AT488" s="122">
        <f t="shared" si="849"/>
        <v>0</v>
      </c>
    </row>
    <row r="489" spans="3:46" x14ac:dyDescent="0.75">
      <c r="C489" s="44" t="s">
        <v>72</v>
      </c>
      <c r="D489" s="119"/>
      <c r="E489" s="122">
        <f t="shared" ref="E489:AT489" si="850">E$72*E442</f>
        <v>16.745471999999999</v>
      </c>
      <c r="F489" s="122">
        <f t="shared" si="850"/>
        <v>16.745471999999999</v>
      </c>
      <c r="G489" s="122">
        <f t="shared" si="850"/>
        <v>16.745471999999999</v>
      </c>
      <c r="H489" s="122">
        <f t="shared" si="850"/>
        <v>16.745472000000003</v>
      </c>
      <c r="I489" s="122">
        <f t="shared" si="850"/>
        <v>16.745471999999999</v>
      </c>
      <c r="J489" s="122">
        <f t="shared" si="850"/>
        <v>16.745472000000007</v>
      </c>
      <c r="K489" s="122">
        <f t="shared" si="850"/>
        <v>16.745471999999996</v>
      </c>
      <c r="L489" s="122">
        <f t="shared" si="850"/>
        <v>16.745472000000003</v>
      </c>
      <c r="M489" s="122">
        <f t="shared" si="850"/>
        <v>16.745472000000003</v>
      </c>
      <c r="N489" s="122">
        <f t="shared" si="850"/>
        <v>16.745471999999999</v>
      </c>
      <c r="O489" s="122">
        <f t="shared" si="850"/>
        <v>16.745472000000003</v>
      </c>
      <c r="P489" s="122">
        <f t="shared" si="850"/>
        <v>16.745472000000003</v>
      </c>
      <c r="Q489" s="122">
        <f t="shared" si="850"/>
        <v>16.745471999999999</v>
      </c>
      <c r="R489" s="122">
        <f t="shared" si="850"/>
        <v>0</v>
      </c>
      <c r="S489" s="122">
        <f t="shared" si="850"/>
        <v>0</v>
      </c>
      <c r="T489" s="122">
        <f t="shared" si="850"/>
        <v>0</v>
      </c>
      <c r="U489" s="122">
        <f t="shared" si="850"/>
        <v>0</v>
      </c>
      <c r="V489" s="122">
        <f t="shared" si="850"/>
        <v>0</v>
      </c>
      <c r="W489" s="122">
        <f t="shared" si="850"/>
        <v>0</v>
      </c>
      <c r="X489" s="122">
        <f t="shared" si="850"/>
        <v>0</v>
      </c>
      <c r="Y489" s="122">
        <f t="shared" si="850"/>
        <v>0</v>
      </c>
      <c r="Z489" s="122">
        <f t="shared" si="850"/>
        <v>0</v>
      </c>
      <c r="AA489" s="122">
        <f t="shared" si="850"/>
        <v>0</v>
      </c>
      <c r="AB489" s="122">
        <f t="shared" si="850"/>
        <v>0</v>
      </c>
      <c r="AC489" s="122">
        <f t="shared" si="850"/>
        <v>0</v>
      </c>
      <c r="AD489" s="122">
        <f t="shared" si="850"/>
        <v>0</v>
      </c>
      <c r="AE489" s="122">
        <f t="shared" si="850"/>
        <v>0</v>
      </c>
      <c r="AF489" s="122">
        <f t="shared" si="850"/>
        <v>0</v>
      </c>
      <c r="AG489" s="122">
        <f t="shared" si="850"/>
        <v>0</v>
      </c>
      <c r="AH489" s="122">
        <f t="shared" si="850"/>
        <v>0</v>
      </c>
      <c r="AI489" s="122">
        <f t="shared" si="850"/>
        <v>0</v>
      </c>
      <c r="AJ489" s="122">
        <f t="shared" si="850"/>
        <v>0</v>
      </c>
      <c r="AK489" s="122">
        <f t="shared" si="850"/>
        <v>0</v>
      </c>
      <c r="AL489" s="122">
        <f t="shared" si="850"/>
        <v>0</v>
      </c>
      <c r="AM489" s="122">
        <f t="shared" si="850"/>
        <v>0</v>
      </c>
      <c r="AN489" s="122">
        <f t="shared" si="850"/>
        <v>0</v>
      </c>
      <c r="AO489" s="122">
        <f t="shared" si="850"/>
        <v>0</v>
      </c>
      <c r="AP489" s="122">
        <f t="shared" si="850"/>
        <v>0</v>
      </c>
      <c r="AQ489" s="122">
        <f t="shared" si="850"/>
        <v>0</v>
      </c>
      <c r="AR489" s="122">
        <f t="shared" si="850"/>
        <v>0</v>
      </c>
      <c r="AS489" s="122">
        <f t="shared" si="850"/>
        <v>0</v>
      </c>
      <c r="AT489" s="122">
        <f t="shared" si="850"/>
        <v>0</v>
      </c>
    </row>
    <row r="490" spans="3:46" x14ac:dyDescent="0.75">
      <c r="C490" s="44" t="s">
        <v>102</v>
      </c>
      <c r="D490" s="119"/>
      <c r="E490" s="122">
        <f t="shared" ref="E490:AT490" si="851">E$72*E443</f>
        <v>72.747617000000005</v>
      </c>
      <c r="F490" s="122">
        <f t="shared" si="851"/>
        <v>72.747617000000005</v>
      </c>
      <c r="G490" s="122">
        <f t="shared" si="851"/>
        <v>72.747616999999991</v>
      </c>
      <c r="H490" s="122">
        <f t="shared" si="851"/>
        <v>72.747617000000005</v>
      </c>
      <c r="I490" s="122">
        <f t="shared" si="851"/>
        <v>72.747616999999991</v>
      </c>
      <c r="J490" s="122">
        <f t="shared" si="851"/>
        <v>72.74761700000002</v>
      </c>
      <c r="K490" s="122">
        <f t="shared" si="851"/>
        <v>72.747616999999977</v>
      </c>
      <c r="L490" s="122">
        <f t="shared" si="851"/>
        <v>72.747616999999991</v>
      </c>
      <c r="M490" s="122">
        <f t="shared" si="851"/>
        <v>72.747616999999991</v>
      </c>
      <c r="N490" s="122">
        <f t="shared" si="851"/>
        <v>72.747616999999977</v>
      </c>
      <c r="O490" s="122">
        <f t="shared" si="851"/>
        <v>72.747616999999977</v>
      </c>
      <c r="P490" s="122">
        <f t="shared" si="851"/>
        <v>72.747616999999977</v>
      </c>
      <c r="Q490" s="122">
        <f t="shared" si="851"/>
        <v>72.747616999999963</v>
      </c>
      <c r="R490" s="122">
        <f t="shared" si="851"/>
        <v>72.747616999999963</v>
      </c>
      <c r="S490" s="122">
        <f t="shared" si="851"/>
        <v>0</v>
      </c>
      <c r="T490" s="122">
        <f t="shared" si="851"/>
        <v>0</v>
      </c>
      <c r="U490" s="122">
        <f t="shared" si="851"/>
        <v>0</v>
      </c>
      <c r="V490" s="122">
        <f t="shared" si="851"/>
        <v>0</v>
      </c>
      <c r="W490" s="122">
        <f t="shared" si="851"/>
        <v>0</v>
      </c>
      <c r="X490" s="122">
        <f t="shared" si="851"/>
        <v>0</v>
      </c>
      <c r="Y490" s="122">
        <f t="shared" si="851"/>
        <v>0</v>
      </c>
      <c r="Z490" s="122">
        <f t="shared" si="851"/>
        <v>0</v>
      </c>
      <c r="AA490" s="122">
        <f t="shared" si="851"/>
        <v>0</v>
      </c>
      <c r="AB490" s="122">
        <f t="shared" si="851"/>
        <v>0</v>
      </c>
      <c r="AC490" s="122">
        <f t="shared" si="851"/>
        <v>0</v>
      </c>
      <c r="AD490" s="122">
        <f t="shared" si="851"/>
        <v>0</v>
      </c>
      <c r="AE490" s="122">
        <f t="shared" si="851"/>
        <v>0</v>
      </c>
      <c r="AF490" s="122">
        <f t="shared" si="851"/>
        <v>0</v>
      </c>
      <c r="AG490" s="122">
        <f t="shared" si="851"/>
        <v>0</v>
      </c>
      <c r="AH490" s="122">
        <f t="shared" si="851"/>
        <v>0</v>
      </c>
      <c r="AI490" s="122">
        <f t="shared" si="851"/>
        <v>0</v>
      </c>
      <c r="AJ490" s="122">
        <f t="shared" si="851"/>
        <v>0</v>
      </c>
      <c r="AK490" s="122">
        <f t="shared" si="851"/>
        <v>0</v>
      </c>
      <c r="AL490" s="122">
        <f t="shared" si="851"/>
        <v>0</v>
      </c>
      <c r="AM490" s="122">
        <f t="shared" si="851"/>
        <v>0</v>
      </c>
      <c r="AN490" s="122">
        <f t="shared" si="851"/>
        <v>0</v>
      </c>
      <c r="AO490" s="122">
        <f t="shared" si="851"/>
        <v>0</v>
      </c>
      <c r="AP490" s="122">
        <f t="shared" si="851"/>
        <v>0</v>
      </c>
      <c r="AQ490" s="122">
        <f t="shared" si="851"/>
        <v>0</v>
      </c>
      <c r="AR490" s="122">
        <f t="shared" si="851"/>
        <v>0</v>
      </c>
      <c r="AS490" s="122">
        <f t="shared" si="851"/>
        <v>0</v>
      </c>
      <c r="AT490" s="122">
        <f t="shared" si="851"/>
        <v>0</v>
      </c>
    </row>
    <row r="491" spans="3:46" x14ac:dyDescent="0.75">
      <c r="C491" s="44" t="s">
        <v>73</v>
      </c>
      <c r="D491" s="119"/>
      <c r="E491" s="122">
        <f t="shared" ref="E491:AT491" si="852">E$72*E444</f>
        <v>18.534790000000001</v>
      </c>
      <c r="F491" s="122">
        <f t="shared" si="852"/>
        <v>18.534790000000001</v>
      </c>
      <c r="G491" s="122">
        <f t="shared" si="852"/>
        <v>18.534790000000001</v>
      </c>
      <c r="H491" s="122">
        <f t="shared" si="852"/>
        <v>18.534790000000005</v>
      </c>
      <c r="I491" s="122">
        <f t="shared" si="852"/>
        <v>18.534790000000005</v>
      </c>
      <c r="J491" s="122">
        <f t="shared" si="852"/>
        <v>18.534790000000015</v>
      </c>
      <c r="K491" s="122">
        <f t="shared" si="852"/>
        <v>18.534790000000005</v>
      </c>
      <c r="L491" s="122">
        <f t="shared" si="852"/>
        <v>18.534790000000008</v>
      </c>
      <c r="M491" s="122">
        <f t="shared" si="852"/>
        <v>18.534790000000012</v>
      </c>
      <c r="N491" s="122">
        <f t="shared" si="852"/>
        <v>18.534790000000005</v>
      </c>
      <c r="O491" s="122">
        <f t="shared" si="852"/>
        <v>18.534790000000008</v>
      </c>
      <c r="P491" s="122">
        <f t="shared" si="852"/>
        <v>18.534790000000008</v>
      </c>
      <c r="Q491" s="122">
        <f t="shared" si="852"/>
        <v>18.534790000000005</v>
      </c>
      <c r="R491" s="122">
        <f t="shared" si="852"/>
        <v>18.534790000000008</v>
      </c>
      <c r="S491" s="122">
        <f t="shared" si="852"/>
        <v>18.534790000000001</v>
      </c>
      <c r="T491" s="122">
        <f t="shared" si="852"/>
        <v>0</v>
      </c>
      <c r="U491" s="122">
        <f t="shared" si="852"/>
        <v>0</v>
      </c>
      <c r="V491" s="122">
        <f t="shared" si="852"/>
        <v>0</v>
      </c>
      <c r="W491" s="122">
        <f t="shared" si="852"/>
        <v>0</v>
      </c>
      <c r="X491" s="122">
        <f t="shared" si="852"/>
        <v>0</v>
      </c>
      <c r="Y491" s="122">
        <f t="shared" si="852"/>
        <v>0</v>
      </c>
      <c r="Z491" s="122">
        <f t="shared" si="852"/>
        <v>0</v>
      </c>
      <c r="AA491" s="122">
        <f t="shared" si="852"/>
        <v>0</v>
      </c>
      <c r="AB491" s="122">
        <f t="shared" si="852"/>
        <v>0</v>
      </c>
      <c r="AC491" s="122">
        <f t="shared" si="852"/>
        <v>0</v>
      </c>
      <c r="AD491" s="122">
        <f t="shared" si="852"/>
        <v>0</v>
      </c>
      <c r="AE491" s="122">
        <f t="shared" si="852"/>
        <v>0</v>
      </c>
      <c r="AF491" s="122">
        <f t="shared" si="852"/>
        <v>0</v>
      </c>
      <c r="AG491" s="122">
        <f t="shared" si="852"/>
        <v>0</v>
      </c>
      <c r="AH491" s="122">
        <f t="shared" si="852"/>
        <v>0</v>
      </c>
      <c r="AI491" s="122">
        <f t="shared" si="852"/>
        <v>0</v>
      </c>
      <c r="AJ491" s="122">
        <f t="shared" si="852"/>
        <v>0</v>
      </c>
      <c r="AK491" s="122">
        <f t="shared" si="852"/>
        <v>0</v>
      </c>
      <c r="AL491" s="122">
        <f t="shared" si="852"/>
        <v>0</v>
      </c>
      <c r="AM491" s="122">
        <f t="shared" si="852"/>
        <v>0</v>
      </c>
      <c r="AN491" s="122">
        <f t="shared" si="852"/>
        <v>0</v>
      </c>
      <c r="AO491" s="122">
        <f t="shared" si="852"/>
        <v>0</v>
      </c>
      <c r="AP491" s="122">
        <f t="shared" si="852"/>
        <v>0</v>
      </c>
      <c r="AQ491" s="122">
        <f t="shared" si="852"/>
        <v>0</v>
      </c>
      <c r="AR491" s="122">
        <f t="shared" si="852"/>
        <v>0</v>
      </c>
      <c r="AS491" s="122">
        <f t="shared" si="852"/>
        <v>0</v>
      </c>
      <c r="AT491" s="122">
        <f t="shared" si="852"/>
        <v>0</v>
      </c>
    </row>
    <row r="492" spans="3:46" x14ac:dyDescent="0.75">
      <c r="C492" s="44" t="s">
        <v>74</v>
      </c>
      <c r="D492" s="119"/>
      <c r="E492" s="122">
        <f t="shared" ref="E492:AT492" si="853">E$72*E445</f>
        <v>4.5705710000000002</v>
      </c>
      <c r="F492" s="122">
        <f t="shared" si="853"/>
        <v>4.5705710000000002</v>
      </c>
      <c r="G492" s="122">
        <f t="shared" si="853"/>
        <v>4.5705709999999993</v>
      </c>
      <c r="H492" s="122">
        <f t="shared" si="853"/>
        <v>4.570571000000001</v>
      </c>
      <c r="I492" s="122">
        <f t="shared" si="853"/>
        <v>4.5705710000000002</v>
      </c>
      <c r="J492" s="122">
        <f t="shared" si="853"/>
        <v>4.5705710000000019</v>
      </c>
      <c r="K492" s="122">
        <f t="shared" si="853"/>
        <v>4.5705709999999993</v>
      </c>
      <c r="L492" s="122">
        <f t="shared" si="853"/>
        <v>4.5705710000000002</v>
      </c>
      <c r="M492" s="122">
        <f t="shared" si="853"/>
        <v>4.570571000000001</v>
      </c>
      <c r="N492" s="122">
        <f t="shared" si="853"/>
        <v>4.5705710000000002</v>
      </c>
      <c r="O492" s="122">
        <f t="shared" si="853"/>
        <v>4.570571000000001</v>
      </c>
      <c r="P492" s="122">
        <f t="shared" si="853"/>
        <v>4.570571000000001</v>
      </c>
      <c r="Q492" s="122">
        <f t="shared" si="853"/>
        <v>4.570571000000001</v>
      </c>
      <c r="R492" s="122">
        <f t="shared" si="853"/>
        <v>4.570571000000001</v>
      </c>
      <c r="S492" s="122">
        <f t="shared" si="853"/>
        <v>4.5705710000000002</v>
      </c>
      <c r="T492" s="122">
        <f t="shared" si="853"/>
        <v>4.5705710000000002</v>
      </c>
      <c r="U492" s="122">
        <f t="shared" si="853"/>
        <v>0</v>
      </c>
      <c r="V492" s="122">
        <f t="shared" si="853"/>
        <v>0</v>
      </c>
      <c r="W492" s="122">
        <f t="shared" si="853"/>
        <v>0</v>
      </c>
      <c r="X492" s="122">
        <f t="shared" si="853"/>
        <v>0</v>
      </c>
      <c r="Y492" s="122">
        <f t="shared" si="853"/>
        <v>0</v>
      </c>
      <c r="Z492" s="122">
        <f t="shared" si="853"/>
        <v>0</v>
      </c>
      <c r="AA492" s="122">
        <f t="shared" si="853"/>
        <v>0</v>
      </c>
      <c r="AB492" s="122">
        <f t="shared" si="853"/>
        <v>0</v>
      </c>
      <c r="AC492" s="122">
        <f t="shared" si="853"/>
        <v>0</v>
      </c>
      <c r="AD492" s="122">
        <f t="shared" si="853"/>
        <v>0</v>
      </c>
      <c r="AE492" s="122">
        <f t="shared" si="853"/>
        <v>0</v>
      </c>
      <c r="AF492" s="122">
        <f t="shared" si="853"/>
        <v>0</v>
      </c>
      <c r="AG492" s="122">
        <f t="shared" si="853"/>
        <v>0</v>
      </c>
      <c r="AH492" s="122">
        <f t="shared" si="853"/>
        <v>0</v>
      </c>
      <c r="AI492" s="122">
        <f t="shared" si="853"/>
        <v>0</v>
      </c>
      <c r="AJ492" s="122">
        <f t="shared" si="853"/>
        <v>0</v>
      </c>
      <c r="AK492" s="122">
        <f t="shared" si="853"/>
        <v>0</v>
      </c>
      <c r="AL492" s="122">
        <f t="shared" si="853"/>
        <v>0</v>
      </c>
      <c r="AM492" s="122">
        <f t="shared" si="853"/>
        <v>0</v>
      </c>
      <c r="AN492" s="122">
        <f t="shared" si="853"/>
        <v>0</v>
      </c>
      <c r="AO492" s="122">
        <f t="shared" si="853"/>
        <v>0</v>
      </c>
      <c r="AP492" s="122">
        <f t="shared" si="853"/>
        <v>0</v>
      </c>
      <c r="AQ492" s="122">
        <f t="shared" si="853"/>
        <v>0</v>
      </c>
      <c r="AR492" s="122">
        <f t="shared" si="853"/>
        <v>0</v>
      </c>
      <c r="AS492" s="122">
        <f t="shared" si="853"/>
        <v>0</v>
      </c>
      <c r="AT492" s="122">
        <f t="shared" si="853"/>
        <v>0</v>
      </c>
    </row>
    <row r="493" spans="3:46" x14ac:dyDescent="0.75">
      <c r="C493" s="44" t="s">
        <v>161</v>
      </c>
      <c r="D493" s="119"/>
      <c r="E493" s="122">
        <f t="shared" ref="E493:AT493" si="854">E$72*E446</f>
        <v>18.778181</v>
      </c>
      <c r="F493" s="122">
        <f t="shared" si="854"/>
        <v>18.778181</v>
      </c>
      <c r="G493" s="122">
        <f t="shared" si="854"/>
        <v>18.778180999999996</v>
      </c>
      <c r="H493" s="122">
        <f t="shared" si="854"/>
        <v>18.778181000000004</v>
      </c>
      <c r="I493" s="122">
        <f t="shared" si="854"/>
        <v>18.778181</v>
      </c>
      <c r="J493" s="122">
        <f t="shared" si="854"/>
        <v>18.778181000000007</v>
      </c>
      <c r="K493" s="122">
        <f t="shared" si="854"/>
        <v>18.778180999999996</v>
      </c>
      <c r="L493" s="122">
        <f t="shared" si="854"/>
        <v>18.778181000000004</v>
      </c>
      <c r="M493" s="122">
        <f t="shared" si="854"/>
        <v>18.778181000000007</v>
      </c>
      <c r="N493" s="122">
        <f t="shared" si="854"/>
        <v>18.778181000000004</v>
      </c>
      <c r="O493" s="122">
        <f t="shared" si="854"/>
        <v>18.778181000000004</v>
      </c>
      <c r="P493" s="122">
        <f t="shared" si="854"/>
        <v>18.778181000000004</v>
      </c>
      <c r="Q493" s="122">
        <f t="shared" si="854"/>
        <v>18.778181000000004</v>
      </c>
      <c r="R493" s="122">
        <f t="shared" si="854"/>
        <v>18.778181000000007</v>
      </c>
      <c r="S493" s="122">
        <f t="shared" si="854"/>
        <v>18.778181</v>
      </c>
      <c r="T493" s="122">
        <f t="shared" si="854"/>
        <v>18.778181000000004</v>
      </c>
      <c r="U493" s="122">
        <f t="shared" si="854"/>
        <v>18.778181000000004</v>
      </c>
      <c r="V493" s="122">
        <f t="shared" si="854"/>
        <v>0</v>
      </c>
      <c r="W493" s="122">
        <f t="shared" si="854"/>
        <v>0</v>
      </c>
      <c r="X493" s="122">
        <f t="shared" si="854"/>
        <v>0</v>
      </c>
      <c r="Y493" s="122">
        <f t="shared" si="854"/>
        <v>0</v>
      </c>
      <c r="Z493" s="122">
        <f t="shared" si="854"/>
        <v>0</v>
      </c>
      <c r="AA493" s="122">
        <f t="shared" si="854"/>
        <v>0</v>
      </c>
      <c r="AB493" s="122">
        <f t="shared" si="854"/>
        <v>0</v>
      </c>
      <c r="AC493" s="122">
        <f t="shared" si="854"/>
        <v>0</v>
      </c>
      <c r="AD493" s="122">
        <f t="shared" si="854"/>
        <v>0</v>
      </c>
      <c r="AE493" s="122">
        <f t="shared" si="854"/>
        <v>0</v>
      </c>
      <c r="AF493" s="122">
        <f t="shared" si="854"/>
        <v>0</v>
      </c>
      <c r="AG493" s="122">
        <f t="shared" si="854"/>
        <v>0</v>
      </c>
      <c r="AH493" s="122">
        <f t="shared" si="854"/>
        <v>0</v>
      </c>
      <c r="AI493" s="122">
        <f t="shared" si="854"/>
        <v>0</v>
      </c>
      <c r="AJ493" s="122">
        <f t="shared" si="854"/>
        <v>0</v>
      </c>
      <c r="AK493" s="122">
        <f t="shared" si="854"/>
        <v>0</v>
      </c>
      <c r="AL493" s="122">
        <f t="shared" si="854"/>
        <v>0</v>
      </c>
      <c r="AM493" s="122">
        <f t="shared" si="854"/>
        <v>0</v>
      </c>
      <c r="AN493" s="122">
        <f t="shared" si="854"/>
        <v>0</v>
      </c>
      <c r="AO493" s="122">
        <f t="shared" si="854"/>
        <v>0</v>
      </c>
      <c r="AP493" s="122">
        <f t="shared" si="854"/>
        <v>0</v>
      </c>
      <c r="AQ493" s="122">
        <f t="shared" si="854"/>
        <v>0</v>
      </c>
      <c r="AR493" s="122">
        <f t="shared" si="854"/>
        <v>0</v>
      </c>
      <c r="AS493" s="122">
        <f t="shared" si="854"/>
        <v>0</v>
      </c>
      <c r="AT493" s="122">
        <f t="shared" si="854"/>
        <v>0</v>
      </c>
    </row>
    <row r="494" spans="3:46" x14ac:dyDescent="0.75">
      <c r="C494" s="44" t="s">
        <v>75</v>
      </c>
      <c r="D494" s="119"/>
      <c r="E494" s="122">
        <f t="shared" ref="E494:AT494" si="855">E$72*E447</f>
        <v>22.532726</v>
      </c>
      <c r="F494" s="122">
        <f t="shared" si="855"/>
        <v>22.532726</v>
      </c>
      <c r="G494" s="122">
        <f t="shared" si="855"/>
        <v>22.532725999999997</v>
      </c>
      <c r="H494" s="122">
        <f t="shared" si="855"/>
        <v>22.532726000000007</v>
      </c>
      <c r="I494" s="122">
        <f t="shared" si="855"/>
        <v>22.532726000000004</v>
      </c>
      <c r="J494" s="122">
        <f t="shared" si="855"/>
        <v>22.532726000000011</v>
      </c>
      <c r="K494" s="122">
        <f t="shared" si="855"/>
        <v>22.532726</v>
      </c>
      <c r="L494" s="122">
        <f t="shared" si="855"/>
        <v>22.532726000000004</v>
      </c>
      <c r="M494" s="122">
        <f t="shared" si="855"/>
        <v>22.532726000000007</v>
      </c>
      <c r="N494" s="122">
        <f t="shared" si="855"/>
        <v>22.532726000000004</v>
      </c>
      <c r="O494" s="122">
        <f t="shared" si="855"/>
        <v>22.532726000000007</v>
      </c>
      <c r="P494" s="122">
        <f t="shared" si="855"/>
        <v>22.532726000000007</v>
      </c>
      <c r="Q494" s="122">
        <f t="shared" si="855"/>
        <v>22.532726000000004</v>
      </c>
      <c r="R494" s="122">
        <f t="shared" si="855"/>
        <v>22.532726000000007</v>
      </c>
      <c r="S494" s="122">
        <f t="shared" si="855"/>
        <v>22.532726</v>
      </c>
      <c r="T494" s="122">
        <f t="shared" si="855"/>
        <v>22.532726000000004</v>
      </c>
      <c r="U494" s="122">
        <f t="shared" si="855"/>
        <v>22.532726</v>
      </c>
      <c r="V494" s="122">
        <f t="shared" si="855"/>
        <v>22.532726</v>
      </c>
      <c r="W494" s="122">
        <f t="shared" si="855"/>
        <v>0</v>
      </c>
      <c r="X494" s="122">
        <f t="shared" si="855"/>
        <v>0</v>
      </c>
      <c r="Y494" s="122">
        <f t="shared" si="855"/>
        <v>0</v>
      </c>
      <c r="Z494" s="122">
        <f t="shared" si="855"/>
        <v>0</v>
      </c>
      <c r="AA494" s="122">
        <f t="shared" si="855"/>
        <v>0</v>
      </c>
      <c r="AB494" s="122">
        <f t="shared" si="855"/>
        <v>0</v>
      </c>
      <c r="AC494" s="122">
        <f t="shared" si="855"/>
        <v>0</v>
      </c>
      <c r="AD494" s="122">
        <f t="shared" si="855"/>
        <v>0</v>
      </c>
      <c r="AE494" s="122">
        <f t="shared" si="855"/>
        <v>0</v>
      </c>
      <c r="AF494" s="122">
        <f t="shared" si="855"/>
        <v>0</v>
      </c>
      <c r="AG494" s="122">
        <f t="shared" si="855"/>
        <v>0</v>
      </c>
      <c r="AH494" s="122">
        <f t="shared" si="855"/>
        <v>0</v>
      </c>
      <c r="AI494" s="122">
        <f t="shared" si="855"/>
        <v>0</v>
      </c>
      <c r="AJ494" s="122">
        <f t="shared" si="855"/>
        <v>0</v>
      </c>
      <c r="AK494" s="122">
        <f t="shared" si="855"/>
        <v>0</v>
      </c>
      <c r="AL494" s="122">
        <f t="shared" si="855"/>
        <v>0</v>
      </c>
      <c r="AM494" s="122">
        <f t="shared" si="855"/>
        <v>0</v>
      </c>
      <c r="AN494" s="122">
        <f t="shared" si="855"/>
        <v>0</v>
      </c>
      <c r="AO494" s="122">
        <f t="shared" si="855"/>
        <v>0</v>
      </c>
      <c r="AP494" s="122">
        <f t="shared" si="855"/>
        <v>0</v>
      </c>
      <c r="AQ494" s="122">
        <f t="shared" si="855"/>
        <v>0</v>
      </c>
      <c r="AR494" s="122">
        <f t="shared" si="855"/>
        <v>0</v>
      </c>
      <c r="AS494" s="122">
        <f t="shared" si="855"/>
        <v>0</v>
      </c>
      <c r="AT494" s="122">
        <f t="shared" si="855"/>
        <v>0</v>
      </c>
    </row>
    <row r="495" spans="3:46" x14ac:dyDescent="0.75">
      <c r="C495" s="44" t="s">
        <v>76</v>
      </c>
      <c r="D495" s="119"/>
      <c r="E495" s="122">
        <f t="shared" ref="E495:AT495" si="856">E$72*E448</f>
        <v>62.798948000000003</v>
      </c>
      <c r="F495" s="122">
        <f t="shared" si="856"/>
        <v>62.798947999999996</v>
      </c>
      <c r="G495" s="122">
        <f t="shared" si="856"/>
        <v>62.798947999999982</v>
      </c>
      <c r="H495" s="122">
        <f t="shared" si="856"/>
        <v>62.798948000000003</v>
      </c>
      <c r="I495" s="122">
        <f t="shared" si="856"/>
        <v>62.798947999999989</v>
      </c>
      <c r="J495" s="122">
        <f t="shared" si="856"/>
        <v>62.79894800000001</v>
      </c>
      <c r="K495" s="122">
        <f t="shared" si="856"/>
        <v>62.798947999999974</v>
      </c>
      <c r="L495" s="122">
        <f t="shared" si="856"/>
        <v>62.798948000000003</v>
      </c>
      <c r="M495" s="122">
        <f t="shared" si="856"/>
        <v>62.798948000000003</v>
      </c>
      <c r="N495" s="122">
        <f t="shared" si="856"/>
        <v>62.798947999999996</v>
      </c>
      <c r="O495" s="122">
        <f t="shared" si="856"/>
        <v>62.798948000000003</v>
      </c>
      <c r="P495" s="122">
        <f t="shared" si="856"/>
        <v>62.798947999999996</v>
      </c>
      <c r="Q495" s="122">
        <f t="shared" si="856"/>
        <v>62.798947999999989</v>
      </c>
      <c r="R495" s="122">
        <f t="shared" si="856"/>
        <v>62.798947999999996</v>
      </c>
      <c r="S495" s="122">
        <f t="shared" si="856"/>
        <v>62.798947999999982</v>
      </c>
      <c r="T495" s="122">
        <f t="shared" si="856"/>
        <v>62.798947999999996</v>
      </c>
      <c r="U495" s="122">
        <f t="shared" si="856"/>
        <v>62.798947999999996</v>
      </c>
      <c r="V495" s="122">
        <f t="shared" si="856"/>
        <v>62.798947999999996</v>
      </c>
      <c r="W495" s="122">
        <f t="shared" si="856"/>
        <v>62.798947999999982</v>
      </c>
      <c r="X495" s="122">
        <f t="shared" si="856"/>
        <v>0</v>
      </c>
      <c r="Y495" s="122">
        <f t="shared" si="856"/>
        <v>0</v>
      </c>
      <c r="Z495" s="122">
        <f t="shared" si="856"/>
        <v>0</v>
      </c>
      <c r="AA495" s="122">
        <f t="shared" si="856"/>
        <v>0</v>
      </c>
      <c r="AB495" s="122">
        <f t="shared" si="856"/>
        <v>0</v>
      </c>
      <c r="AC495" s="122">
        <f t="shared" si="856"/>
        <v>0</v>
      </c>
      <c r="AD495" s="122">
        <f t="shared" si="856"/>
        <v>0</v>
      </c>
      <c r="AE495" s="122">
        <f t="shared" si="856"/>
        <v>0</v>
      </c>
      <c r="AF495" s="122">
        <f t="shared" si="856"/>
        <v>0</v>
      </c>
      <c r="AG495" s="122">
        <f t="shared" si="856"/>
        <v>0</v>
      </c>
      <c r="AH495" s="122">
        <f t="shared" si="856"/>
        <v>0</v>
      </c>
      <c r="AI495" s="122">
        <f t="shared" si="856"/>
        <v>0</v>
      </c>
      <c r="AJ495" s="122">
        <f t="shared" si="856"/>
        <v>0</v>
      </c>
      <c r="AK495" s="122">
        <f t="shared" si="856"/>
        <v>0</v>
      </c>
      <c r="AL495" s="122">
        <f t="shared" si="856"/>
        <v>0</v>
      </c>
      <c r="AM495" s="122">
        <f t="shared" si="856"/>
        <v>0</v>
      </c>
      <c r="AN495" s="122">
        <f t="shared" si="856"/>
        <v>0</v>
      </c>
      <c r="AO495" s="122">
        <f t="shared" si="856"/>
        <v>0</v>
      </c>
      <c r="AP495" s="122">
        <f t="shared" si="856"/>
        <v>0</v>
      </c>
      <c r="AQ495" s="122">
        <f t="shared" si="856"/>
        <v>0</v>
      </c>
      <c r="AR495" s="122">
        <f t="shared" si="856"/>
        <v>0</v>
      </c>
      <c r="AS495" s="122">
        <f t="shared" si="856"/>
        <v>0</v>
      </c>
      <c r="AT495" s="122">
        <f t="shared" si="856"/>
        <v>0</v>
      </c>
    </row>
    <row r="496" spans="3:46" x14ac:dyDescent="0.75">
      <c r="C496" s="44" t="s">
        <v>103</v>
      </c>
      <c r="D496" s="119"/>
      <c r="E496" s="122">
        <f t="shared" ref="E496:AT496" si="857">E$72*E449</f>
        <v>5.4943850000000003</v>
      </c>
      <c r="F496" s="122">
        <f t="shared" si="857"/>
        <v>5.4943850000000003</v>
      </c>
      <c r="G496" s="122">
        <f t="shared" si="857"/>
        <v>5.4943849999999985</v>
      </c>
      <c r="H496" s="122">
        <f t="shared" si="857"/>
        <v>5.4943850000000003</v>
      </c>
      <c r="I496" s="122">
        <f t="shared" si="857"/>
        <v>5.4943849999999994</v>
      </c>
      <c r="J496" s="122">
        <f t="shared" si="857"/>
        <v>5.4943850000000012</v>
      </c>
      <c r="K496" s="122">
        <f t="shared" si="857"/>
        <v>5.4943849999999976</v>
      </c>
      <c r="L496" s="122">
        <f t="shared" si="857"/>
        <v>5.4943849999999985</v>
      </c>
      <c r="M496" s="122">
        <f t="shared" si="857"/>
        <v>5.4943849999999994</v>
      </c>
      <c r="N496" s="122">
        <f t="shared" si="857"/>
        <v>5.4943849999999985</v>
      </c>
      <c r="O496" s="122">
        <f t="shared" si="857"/>
        <v>5.4943849999999985</v>
      </c>
      <c r="P496" s="122">
        <f t="shared" si="857"/>
        <v>5.4943849999999985</v>
      </c>
      <c r="Q496" s="122">
        <f t="shared" si="857"/>
        <v>5.4943849999999985</v>
      </c>
      <c r="R496" s="122">
        <f t="shared" si="857"/>
        <v>5.4943849999999985</v>
      </c>
      <c r="S496" s="122">
        <f t="shared" si="857"/>
        <v>5.4943849999999967</v>
      </c>
      <c r="T496" s="122">
        <f t="shared" si="857"/>
        <v>5.4943849999999976</v>
      </c>
      <c r="U496" s="122">
        <f t="shared" si="857"/>
        <v>5.4943849999999976</v>
      </c>
      <c r="V496" s="122">
        <f t="shared" si="857"/>
        <v>5.4943849999999976</v>
      </c>
      <c r="W496" s="122">
        <f t="shared" si="857"/>
        <v>5.4943849999999967</v>
      </c>
      <c r="X496" s="122">
        <f t="shared" si="857"/>
        <v>5.4943849999999976</v>
      </c>
      <c r="Y496" s="122">
        <f t="shared" si="857"/>
        <v>0</v>
      </c>
      <c r="Z496" s="122">
        <f t="shared" si="857"/>
        <v>0</v>
      </c>
      <c r="AA496" s="122">
        <f t="shared" si="857"/>
        <v>0</v>
      </c>
      <c r="AB496" s="122">
        <f t="shared" si="857"/>
        <v>0</v>
      </c>
      <c r="AC496" s="122">
        <f t="shared" si="857"/>
        <v>0</v>
      </c>
      <c r="AD496" s="122">
        <f t="shared" si="857"/>
        <v>0</v>
      </c>
      <c r="AE496" s="122">
        <f t="shared" si="857"/>
        <v>0</v>
      </c>
      <c r="AF496" s="122">
        <f t="shared" si="857"/>
        <v>0</v>
      </c>
      <c r="AG496" s="122">
        <f t="shared" si="857"/>
        <v>0</v>
      </c>
      <c r="AH496" s="122">
        <f t="shared" si="857"/>
        <v>0</v>
      </c>
      <c r="AI496" s="122">
        <f t="shared" si="857"/>
        <v>0</v>
      </c>
      <c r="AJ496" s="122">
        <f t="shared" si="857"/>
        <v>0</v>
      </c>
      <c r="AK496" s="122">
        <f t="shared" si="857"/>
        <v>0</v>
      </c>
      <c r="AL496" s="122">
        <f t="shared" si="857"/>
        <v>0</v>
      </c>
      <c r="AM496" s="122">
        <f t="shared" si="857"/>
        <v>0</v>
      </c>
      <c r="AN496" s="122">
        <f t="shared" si="857"/>
        <v>0</v>
      </c>
      <c r="AO496" s="122">
        <f t="shared" si="857"/>
        <v>0</v>
      </c>
      <c r="AP496" s="122">
        <f t="shared" si="857"/>
        <v>0</v>
      </c>
      <c r="AQ496" s="122">
        <f t="shared" si="857"/>
        <v>0</v>
      </c>
      <c r="AR496" s="122">
        <f t="shared" si="857"/>
        <v>0</v>
      </c>
      <c r="AS496" s="122">
        <f t="shared" si="857"/>
        <v>0</v>
      </c>
      <c r="AT496" s="122">
        <f t="shared" si="857"/>
        <v>0</v>
      </c>
    </row>
    <row r="497" spans="3:46" x14ac:dyDescent="0.75">
      <c r="C497" s="44" t="s">
        <v>77</v>
      </c>
      <c r="D497" s="119"/>
      <c r="E497" s="122">
        <f t="shared" ref="E497:AT497" si="858">E$72*E450</f>
        <v>2.3984939999999999</v>
      </c>
      <c r="F497" s="122">
        <f t="shared" si="858"/>
        <v>2.3984939999999999</v>
      </c>
      <c r="G497" s="122">
        <f t="shared" si="858"/>
        <v>2.3984939999999995</v>
      </c>
      <c r="H497" s="122">
        <f t="shared" si="858"/>
        <v>2.3984940000000003</v>
      </c>
      <c r="I497" s="122">
        <f t="shared" si="858"/>
        <v>2.3984940000000003</v>
      </c>
      <c r="J497" s="122">
        <f t="shared" si="858"/>
        <v>2.3984940000000012</v>
      </c>
      <c r="K497" s="122">
        <f t="shared" si="858"/>
        <v>2.3984939999999995</v>
      </c>
      <c r="L497" s="122">
        <f t="shared" si="858"/>
        <v>2.3984940000000003</v>
      </c>
      <c r="M497" s="122">
        <f t="shared" si="858"/>
        <v>2.3984940000000003</v>
      </c>
      <c r="N497" s="122">
        <f t="shared" si="858"/>
        <v>2.3984939999999995</v>
      </c>
      <c r="O497" s="122">
        <f t="shared" si="858"/>
        <v>2.3984939999999995</v>
      </c>
      <c r="P497" s="122">
        <f t="shared" si="858"/>
        <v>2.3984939999999995</v>
      </c>
      <c r="Q497" s="122">
        <f t="shared" si="858"/>
        <v>2.398493999999999</v>
      </c>
      <c r="R497" s="122">
        <f t="shared" si="858"/>
        <v>2.3984939999999995</v>
      </c>
      <c r="S497" s="122">
        <f t="shared" si="858"/>
        <v>2.398493999999999</v>
      </c>
      <c r="T497" s="122">
        <f t="shared" si="858"/>
        <v>2.398493999999999</v>
      </c>
      <c r="U497" s="122">
        <f t="shared" si="858"/>
        <v>2.398493999999999</v>
      </c>
      <c r="V497" s="122">
        <f t="shared" si="858"/>
        <v>2.3984939999999995</v>
      </c>
      <c r="W497" s="122">
        <f t="shared" si="858"/>
        <v>2.3984939999999986</v>
      </c>
      <c r="X497" s="122">
        <f t="shared" si="858"/>
        <v>2.398493999999999</v>
      </c>
      <c r="Y497" s="122">
        <f t="shared" si="858"/>
        <v>2.398493999999999</v>
      </c>
      <c r="Z497" s="122">
        <f t="shared" si="858"/>
        <v>0</v>
      </c>
      <c r="AA497" s="122">
        <f t="shared" si="858"/>
        <v>0</v>
      </c>
      <c r="AB497" s="122">
        <f t="shared" si="858"/>
        <v>0</v>
      </c>
      <c r="AC497" s="122">
        <f t="shared" si="858"/>
        <v>0</v>
      </c>
      <c r="AD497" s="122">
        <f t="shared" si="858"/>
        <v>0</v>
      </c>
      <c r="AE497" s="122">
        <f t="shared" si="858"/>
        <v>0</v>
      </c>
      <c r="AF497" s="122">
        <f t="shared" si="858"/>
        <v>0</v>
      </c>
      <c r="AG497" s="122">
        <f t="shared" si="858"/>
        <v>0</v>
      </c>
      <c r="AH497" s="122">
        <f t="shared" si="858"/>
        <v>0</v>
      </c>
      <c r="AI497" s="122">
        <f t="shared" si="858"/>
        <v>0</v>
      </c>
      <c r="AJ497" s="122">
        <f t="shared" si="858"/>
        <v>0</v>
      </c>
      <c r="AK497" s="122">
        <f t="shared" si="858"/>
        <v>0</v>
      </c>
      <c r="AL497" s="122">
        <f t="shared" si="858"/>
        <v>0</v>
      </c>
      <c r="AM497" s="122">
        <f t="shared" si="858"/>
        <v>0</v>
      </c>
      <c r="AN497" s="122">
        <f t="shared" si="858"/>
        <v>0</v>
      </c>
      <c r="AO497" s="122">
        <f t="shared" si="858"/>
        <v>0</v>
      </c>
      <c r="AP497" s="122">
        <f t="shared" si="858"/>
        <v>0</v>
      </c>
      <c r="AQ497" s="122">
        <f t="shared" si="858"/>
        <v>0</v>
      </c>
      <c r="AR497" s="122">
        <f t="shared" si="858"/>
        <v>0</v>
      </c>
      <c r="AS497" s="122">
        <f t="shared" si="858"/>
        <v>0</v>
      </c>
      <c r="AT497" s="122">
        <f t="shared" si="858"/>
        <v>0</v>
      </c>
    </row>
    <row r="498" spans="3:46" x14ac:dyDescent="0.75">
      <c r="C498" s="44" t="s">
        <v>78</v>
      </c>
      <c r="D498" s="119"/>
      <c r="E498" s="122">
        <f t="shared" ref="E498:AT498" si="859">E$72*E451</f>
        <v>6.7430719999999997</v>
      </c>
      <c r="F498" s="122">
        <f t="shared" si="859"/>
        <v>6.7430719999999997</v>
      </c>
      <c r="G498" s="122">
        <f t="shared" si="859"/>
        <v>6.7430719999999988</v>
      </c>
      <c r="H498" s="122">
        <f t="shared" si="859"/>
        <v>6.7430720000000015</v>
      </c>
      <c r="I498" s="122">
        <f t="shared" si="859"/>
        <v>6.7430719999999997</v>
      </c>
      <c r="J498" s="122">
        <f t="shared" si="859"/>
        <v>6.7430720000000024</v>
      </c>
      <c r="K498" s="122">
        <f t="shared" si="859"/>
        <v>6.743071999999998</v>
      </c>
      <c r="L498" s="122">
        <f t="shared" si="859"/>
        <v>6.7430719999999997</v>
      </c>
      <c r="M498" s="122">
        <f t="shared" si="859"/>
        <v>6.7430720000000006</v>
      </c>
      <c r="N498" s="122">
        <f t="shared" si="859"/>
        <v>6.7430719999999988</v>
      </c>
      <c r="O498" s="122">
        <f t="shared" si="859"/>
        <v>6.7430720000000006</v>
      </c>
      <c r="P498" s="122">
        <f t="shared" si="859"/>
        <v>6.7430720000000006</v>
      </c>
      <c r="Q498" s="122">
        <f t="shared" si="859"/>
        <v>6.7430719999999997</v>
      </c>
      <c r="R498" s="122">
        <f t="shared" si="859"/>
        <v>6.7430720000000006</v>
      </c>
      <c r="S498" s="122">
        <f t="shared" si="859"/>
        <v>6.7430719999999988</v>
      </c>
      <c r="T498" s="122">
        <f t="shared" si="859"/>
        <v>6.7430719999999988</v>
      </c>
      <c r="U498" s="122">
        <f t="shared" si="859"/>
        <v>6.743071999999998</v>
      </c>
      <c r="V498" s="122">
        <f t="shared" si="859"/>
        <v>6.743071999999998</v>
      </c>
      <c r="W498" s="122">
        <f t="shared" si="859"/>
        <v>6.7430719999999962</v>
      </c>
      <c r="X498" s="122">
        <f t="shared" si="859"/>
        <v>6.7430719999999971</v>
      </c>
      <c r="Y498" s="122">
        <f t="shared" si="859"/>
        <v>6.7430719999999971</v>
      </c>
      <c r="Z498" s="122">
        <f t="shared" si="859"/>
        <v>6.7430719999999988</v>
      </c>
      <c r="AA498" s="122">
        <f t="shared" si="859"/>
        <v>0</v>
      </c>
      <c r="AB498" s="122">
        <f t="shared" si="859"/>
        <v>0</v>
      </c>
      <c r="AC498" s="122">
        <f t="shared" si="859"/>
        <v>0</v>
      </c>
      <c r="AD498" s="122">
        <f t="shared" si="859"/>
        <v>0</v>
      </c>
      <c r="AE498" s="122">
        <f t="shared" si="859"/>
        <v>0</v>
      </c>
      <c r="AF498" s="122">
        <f t="shared" si="859"/>
        <v>0</v>
      </c>
      <c r="AG498" s="122">
        <f t="shared" si="859"/>
        <v>0</v>
      </c>
      <c r="AH498" s="122">
        <f t="shared" si="859"/>
        <v>0</v>
      </c>
      <c r="AI498" s="122">
        <f t="shared" si="859"/>
        <v>0</v>
      </c>
      <c r="AJ498" s="122">
        <f t="shared" si="859"/>
        <v>0</v>
      </c>
      <c r="AK498" s="122">
        <f t="shared" si="859"/>
        <v>0</v>
      </c>
      <c r="AL498" s="122">
        <f t="shared" si="859"/>
        <v>0</v>
      </c>
      <c r="AM498" s="122">
        <f t="shared" si="859"/>
        <v>0</v>
      </c>
      <c r="AN498" s="122">
        <f t="shared" si="859"/>
        <v>0</v>
      </c>
      <c r="AO498" s="122">
        <f t="shared" si="859"/>
        <v>0</v>
      </c>
      <c r="AP498" s="122">
        <f t="shared" si="859"/>
        <v>0</v>
      </c>
      <c r="AQ498" s="122">
        <f t="shared" si="859"/>
        <v>0</v>
      </c>
      <c r="AR498" s="122">
        <f t="shared" si="859"/>
        <v>0</v>
      </c>
      <c r="AS498" s="122">
        <f t="shared" si="859"/>
        <v>0</v>
      </c>
      <c r="AT498" s="122">
        <f t="shared" si="859"/>
        <v>0</v>
      </c>
    </row>
    <row r="499" spans="3:46" x14ac:dyDescent="0.75">
      <c r="C499" s="44" t="s">
        <v>162</v>
      </c>
      <c r="D499" s="119"/>
      <c r="E499" s="122">
        <f t="shared" ref="E499:AT499" si="860">E$72*E452</f>
        <v>11.581491999999999</v>
      </c>
      <c r="F499" s="122">
        <f t="shared" si="860"/>
        <v>11.581491999999999</v>
      </c>
      <c r="G499" s="122">
        <f t="shared" si="860"/>
        <v>11.581491999999997</v>
      </c>
      <c r="H499" s="122">
        <f t="shared" si="860"/>
        <v>11.581492000000001</v>
      </c>
      <c r="I499" s="122">
        <f t="shared" si="860"/>
        <v>11.581491999999999</v>
      </c>
      <c r="J499" s="122">
        <f t="shared" si="860"/>
        <v>11.581492000000003</v>
      </c>
      <c r="K499" s="122">
        <f t="shared" si="860"/>
        <v>11.581491999999994</v>
      </c>
      <c r="L499" s="122">
        <f t="shared" si="860"/>
        <v>11.581491999999995</v>
      </c>
      <c r="M499" s="122">
        <f t="shared" si="860"/>
        <v>11.581491999999997</v>
      </c>
      <c r="N499" s="122">
        <f t="shared" si="860"/>
        <v>11.581491999999994</v>
      </c>
      <c r="O499" s="122">
        <f t="shared" si="860"/>
        <v>11.581491999999995</v>
      </c>
      <c r="P499" s="122">
        <f t="shared" si="860"/>
        <v>11.581491999999995</v>
      </c>
      <c r="Q499" s="122">
        <f t="shared" si="860"/>
        <v>11.581491999999994</v>
      </c>
      <c r="R499" s="122">
        <f t="shared" si="860"/>
        <v>11.581491999999995</v>
      </c>
      <c r="S499" s="122">
        <f t="shared" si="860"/>
        <v>11.581491999999992</v>
      </c>
      <c r="T499" s="122">
        <f t="shared" si="860"/>
        <v>11.581491999999992</v>
      </c>
      <c r="U499" s="122">
        <f t="shared" si="860"/>
        <v>11.581491999999992</v>
      </c>
      <c r="V499" s="122">
        <f t="shared" si="860"/>
        <v>11.581491999999992</v>
      </c>
      <c r="W499" s="122">
        <f t="shared" si="860"/>
        <v>11.581491999999988</v>
      </c>
      <c r="X499" s="122">
        <f t="shared" si="860"/>
        <v>11.58149199999999</v>
      </c>
      <c r="Y499" s="122">
        <f t="shared" si="860"/>
        <v>11.58149199999999</v>
      </c>
      <c r="Z499" s="122">
        <f t="shared" si="860"/>
        <v>11.581491999999994</v>
      </c>
      <c r="AA499" s="122">
        <f t="shared" si="860"/>
        <v>11.581491999999992</v>
      </c>
      <c r="AB499" s="122">
        <f t="shared" si="860"/>
        <v>0</v>
      </c>
      <c r="AC499" s="122">
        <f t="shared" si="860"/>
        <v>0</v>
      </c>
      <c r="AD499" s="122">
        <f t="shared" si="860"/>
        <v>0</v>
      </c>
      <c r="AE499" s="122">
        <f t="shared" si="860"/>
        <v>0</v>
      </c>
      <c r="AF499" s="122">
        <f t="shared" si="860"/>
        <v>0</v>
      </c>
      <c r="AG499" s="122">
        <f t="shared" si="860"/>
        <v>0</v>
      </c>
      <c r="AH499" s="122">
        <f t="shared" si="860"/>
        <v>0</v>
      </c>
      <c r="AI499" s="122">
        <f t="shared" si="860"/>
        <v>0</v>
      </c>
      <c r="AJ499" s="122">
        <f t="shared" si="860"/>
        <v>0</v>
      </c>
      <c r="AK499" s="122">
        <f t="shared" si="860"/>
        <v>0</v>
      </c>
      <c r="AL499" s="122">
        <f t="shared" si="860"/>
        <v>0</v>
      </c>
      <c r="AM499" s="122">
        <f t="shared" si="860"/>
        <v>0</v>
      </c>
      <c r="AN499" s="122">
        <f t="shared" si="860"/>
        <v>0</v>
      </c>
      <c r="AO499" s="122">
        <f t="shared" si="860"/>
        <v>0</v>
      </c>
      <c r="AP499" s="122">
        <f t="shared" si="860"/>
        <v>0</v>
      </c>
      <c r="AQ499" s="122">
        <f t="shared" si="860"/>
        <v>0</v>
      </c>
      <c r="AR499" s="122">
        <f t="shared" si="860"/>
        <v>0</v>
      </c>
      <c r="AS499" s="122">
        <f t="shared" si="860"/>
        <v>0</v>
      </c>
      <c r="AT499" s="122">
        <f t="shared" si="860"/>
        <v>0</v>
      </c>
    </row>
    <row r="500" spans="3:46" x14ac:dyDescent="0.75">
      <c r="C500" s="44" t="s">
        <v>79</v>
      </c>
      <c r="D500" s="119"/>
      <c r="E500" s="122">
        <f t="shared" ref="E500:AT500" si="861">E$72*E453</f>
        <v>8.3607340000000008</v>
      </c>
      <c r="F500" s="122">
        <f t="shared" si="861"/>
        <v>8.3607340000000008</v>
      </c>
      <c r="G500" s="122">
        <f t="shared" si="861"/>
        <v>8.3607340000000008</v>
      </c>
      <c r="H500" s="122">
        <f t="shared" si="861"/>
        <v>8.3607340000000026</v>
      </c>
      <c r="I500" s="122">
        <f t="shared" si="861"/>
        <v>8.3607340000000026</v>
      </c>
      <c r="J500" s="122">
        <f t="shared" si="861"/>
        <v>8.3607340000000061</v>
      </c>
      <c r="K500" s="122">
        <f t="shared" si="861"/>
        <v>8.3607340000000008</v>
      </c>
      <c r="L500" s="122">
        <f t="shared" si="861"/>
        <v>8.3607340000000026</v>
      </c>
      <c r="M500" s="122">
        <f t="shared" si="861"/>
        <v>8.3607340000000043</v>
      </c>
      <c r="N500" s="122">
        <f t="shared" si="861"/>
        <v>8.3607340000000026</v>
      </c>
      <c r="O500" s="122">
        <f t="shared" si="861"/>
        <v>8.3607340000000026</v>
      </c>
      <c r="P500" s="122">
        <f t="shared" si="861"/>
        <v>8.3607340000000026</v>
      </c>
      <c r="Q500" s="122">
        <f t="shared" si="861"/>
        <v>8.3607340000000026</v>
      </c>
      <c r="R500" s="122">
        <f t="shared" si="861"/>
        <v>8.3607340000000026</v>
      </c>
      <c r="S500" s="122">
        <f t="shared" si="861"/>
        <v>8.3607340000000008</v>
      </c>
      <c r="T500" s="122">
        <f t="shared" si="861"/>
        <v>8.3607340000000026</v>
      </c>
      <c r="U500" s="122">
        <f t="shared" si="861"/>
        <v>8.3607340000000026</v>
      </c>
      <c r="V500" s="122">
        <f t="shared" si="861"/>
        <v>8.3607340000000026</v>
      </c>
      <c r="W500" s="122">
        <f t="shared" si="861"/>
        <v>8.3607340000000008</v>
      </c>
      <c r="X500" s="122">
        <f t="shared" si="861"/>
        <v>8.3607340000000026</v>
      </c>
      <c r="Y500" s="122">
        <f t="shared" si="861"/>
        <v>8.3607340000000026</v>
      </c>
      <c r="Z500" s="122">
        <f t="shared" si="861"/>
        <v>8.3607340000000043</v>
      </c>
      <c r="AA500" s="122">
        <f t="shared" si="861"/>
        <v>8.3607340000000043</v>
      </c>
      <c r="AB500" s="122">
        <f t="shared" si="861"/>
        <v>8.3607340000000043</v>
      </c>
      <c r="AC500" s="122">
        <f t="shared" si="861"/>
        <v>0</v>
      </c>
      <c r="AD500" s="122">
        <f t="shared" si="861"/>
        <v>0</v>
      </c>
      <c r="AE500" s="122">
        <f t="shared" si="861"/>
        <v>0</v>
      </c>
      <c r="AF500" s="122">
        <f t="shared" si="861"/>
        <v>0</v>
      </c>
      <c r="AG500" s="122">
        <f t="shared" si="861"/>
        <v>0</v>
      </c>
      <c r="AH500" s="122">
        <f t="shared" si="861"/>
        <v>0</v>
      </c>
      <c r="AI500" s="122">
        <f t="shared" si="861"/>
        <v>0</v>
      </c>
      <c r="AJ500" s="122">
        <f t="shared" si="861"/>
        <v>0</v>
      </c>
      <c r="AK500" s="122">
        <f t="shared" si="861"/>
        <v>0</v>
      </c>
      <c r="AL500" s="122">
        <f t="shared" si="861"/>
        <v>0</v>
      </c>
      <c r="AM500" s="122">
        <f t="shared" si="861"/>
        <v>0</v>
      </c>
      <c r="AN500" s="122">
        <f t="shared" si="861"/>
        <v>0</v>
      </c>
      <c r="AO500" s="122">
        <f t="shared" si="861"/>
        <v>0</v>
      </c>
      <c r="AP500" s="122">
        <f t="shared" si="861"/>
        <v>0</v>
      </c>
      <c r="AQ500" s="122">
        <f t="shared" si="861"/>
        <v>0</v>
      </c>
      <c r="AR500" s="122">
        <f t="shared" si="861"/>
        <v>0</v>
      </c>
      <c r="AS500" s="122">
        <f t="shared" si="861"/>
        <v>0</v>
      </c>
      <c r="AT500" s="122">
        <f t="shared" si="861"/>
        <v>0</v>
      </c>
    </row>
    <row r="501" spans="3:46" x14ac:dyDescent="0.75">
      <c r="C501" s="44" t="s">
        <v>80</v>
      </c>
      <c r="D501" s="119"/>
      <c r="E501" s="122">
        <f t="shared" ref="E501:AT501" si="862">E$72*E454</f>
        <v>82.820369999999997</v>
      </c>
      <c r="F501" s="122">
        <f t="shared" si="862"/>
        <v>82.820369999999997</v>
      </c>
      <c r="G501" s="122">
        <f t="shared" si="862"/>
        <v>82.820369999999983</v>
      </c>
      <c r="H501" s="122">
        <f t="shared" si="862"/>
        <v>82.820370000000011</v>
      </c>
      <c r="I501" s="122">
        <f t="shared" si="862"/>
        <v>82.820369999999997</v>
      </c>
      <c r="J501" s="122">
        <f t="shared" si="862"/>
        <v>82.820370000000025</v>
      </c>
      <c r="K501" s="122">
        <f t="shared" si="862"/>
        <v>82.820369999999969</v>
      </c>
      <c r="L501" s="122">
        <f t="shared" si="862"/>
        <v>82.820369999999983</v>
      </c>
      <c r="M501" s="122">
        <f t="shared" si="862"/>
        <v>82.820369999999997</v>
      </c>
      <c r="N501" s="122">
        <f t="shared" si="862"/>
        <v>82.820369999999983</v>
      </c>
      <c r="O501" s="122">
        <f t="shared" si="862"/>
        <v>82.820369999999983</v>
      </c>
      <c r="P501" s="122">
        <f t="shared" si="862"/>
        <v>82.820369999999983</v>
      </c>
      <c r="Q501" s="122">
        <f t="shared" si="862"/>
        <v>82.820369999999983</v>
      </c>
      <c r="R501" s="122">
        <f t="shared" si="862"/>
        <v>82.820369999999997</v>
      </c>
      <c r="S501" s="122">
        <f t="shared" si="862"/>
        <v>82.820369999999969</v>
      </c>
      <c r="T501" s="122">
        <f t="shared" si="862"/>
        <v>82.820369999999983</v>
      </c>
      <c r="U501" s="122">
        <f t="shared" si="862"/>
        <v>82.820369999999983</v>
      </c>
      <c r="V501" s="122">
        <f t="shared" si="862"/>
        <v>82.820369999999969</v>
      </c>
      <c r="W501" s="122">
        <f t="shared" si="862"/>
        <v>82.820369999999969</v>
      </c>
      <c r="X501" s="122">
        <f t="shared" si="862"/>
        <v>82.820369999999983</v>
      </c>
      <c r="Y501" s="122">
        <f t="shared" si="862"/>
        <v>82.820369999999983</v>
      </c>
      <c r="Z501" s="122">
        <f t="shared" si="862"/>
        <v>82.820369999999997</v>
      </c>
      <c r="AA501" s="122">
        <f t="shared" si="862"/>
        <v>82.820369999999983</v>
      </c>
      <c r="AB501" s="122">
        <f t="shared" si="862"/>
        <v>82.820369999999969</v>
      </c>
      <c r="AC501" s="122">
        <f t="shared" si="862"/>
        <v>82.820369999999983</v>
      </c>
      <c r="AD501" s="122">
        <f t="shared" si="862"/>
        <v>0</v>
      </c>
      <c r="AE501" s="122">
        <f t="shared" si="862"/>
        <v>0</v>
      </c>
      <c r="AF501" s="122">
        <f t="shared" si="862"/>
        <v>0</v>
      </c>
      <c r="AG501" s="122">
        <f t="shared" si="862"/>
        <v>0</v>
      </c>
      <c r="AH501" s="122">
        <f t="shared" si="862"/>
        <v>0</v>
      </c>
      <c r="AI501" s="122">
        <f t="shared" si="862"/>
        <v>0</v>
      </c>
      <c r="AJ501" s="122">
        <f t="shared" si="862"/>
        <v>0</v>
      </c>
      <c r="AK501" s="122">
        <f t="shared" si="862"/>
        <v>0</v>
      </c>
      <c r="AL501" s="122">
        <f t="shared" si="862"/>
        <v>0</v>
      </c>
      <c r="AM501" s="122">
        <f t="shared" si="862"/>
        <v>0</v>
      </c>
      <c r="AN501" s="122">
        <f t="shared" si="862"/>
        <v>0</v>
      </c>
      <c r="AO501" s="122">
        <f t="shared" si="862"/>
        <v>0</v>
      </c>
      <c r="AP501" s="122">
        <f t="shared" si="862"/>
        <v>0</v>
      </c>
      <c r="AQ501" s="122">
        <f t="shared" si="862"/>
        <v>0</v>
      </c>
      <c r="AR501" s="122">
        <f t="shared" si="862"/>
        <v>0</v>
      </c>
      <c r="AS501" s="122">
        <f t="shared" si="862"/>
        <v>0</v>
      </c>
      <c r="AT501" s="122">
        <f t="shared" si="862"/>
        <v>0</v>
      </c>
    </row>
    <row r="502" spans="3:46" x14ac:dyDescent="0.75">
      <c r="C502" s="44" t="s">
        <v>81</v>
      </c>
      <c r="D502" s="119"/>
      <c r="E502" s="122">
        <f t="shared" ref="E502:AT502" si="863">E$72*E455</f>
        <v>5.2564270000000004</v>
      </c>
      <c r="F502" s="122">
        <f t="shared" si="863"/>
        <v>5.2564270000000004</v>
      </c>
      <c r="G502" s="122">
        <f t="shared" si="863"/>
        <v>5.2564269999999995</v>
      </c>
      <c r="H502" s="122">
        <f t="shared" si="863"/>
        <v>5.2564270000000013</v>
      </c>
      <c r="I502" s="122">
        <f t="shared" si="863"/>
        <v>5.2564270000000004</v>
      </c>
      <c r="J502" s="122">
        <f t="shared" si="863"/>
        <v>5.2564270000000022</v>
      </c>
      <c r="K502" s="122">
        <f t="shared" si="863"/>
        <v>5.2564269999999986</v>
      </c>
      <c r="L502" s="122">
        <f t="shared" si="863"/>
        <v>5.2564270000000004</v>
      </c>
      <c r="M502" s="122">
        <f t="shared" si="863"/>
        <v>5.2564270000000013</v>
      </c>
      <c r="N502" s="122">
        <f t="shared" si="863"/>
        <v>5.2564269999999995</v>
      </c>
      <c r="O502" s="122">
        <f t="shared" si="863"/>
        <v>5.2564269999999995</v>
      </c>
      <c r="P502" s="122">
        <f t="shared" si="863"/>
        <v>5.2564269999999995</v>
      </c>
      <c r="Q502" s="122">
        <f t="shared" si="863"/>
        <v>5.2564269999999986</v>
      </c>
      <c r="R502" s="122">
        <f t="shared" si="863"/>
        <v>5.2564269999999995</v>
      </c>
      <c r="S502" s="122">
        <f t="shared" si="863"/>
        <v>5.2564269999999977</v>
      </c>
      <c r="T502" s="122">
        <f t="shared" si="863"/>
        <v>5.2564269999999986</v>
      </c>
      <c r="U502" s="122">
        <f t="shared" si="863"/>
        <v>5.2564269999999986</v>
      </c>
      <c r="V502" s="122">
        <f t="shared" si="863"/>
        <v>5.2564269999999995</v>
      </c>
      <c r="W502" s="122">
        <f t="shared" si="863"/>
        <v>5.2564269999999977</v>
      </c>
      <c r="X502" s="122">
        <f t="shared" si="863"/>
        <v>5.2564269999999977</v>
      </c>
      <c r="Y502" s="122">
        <f t="shared" si="863"/>
        <v>5.2564269999999977</v>
      </c>
      <c r="Z502" s="122">
        <f t="shared" si="863"/>
        <v>5.2564269999999986</v>
      </c>
      <c r="AA502" s="122">
        <f t="shared" si="863"/>
        <v>5.2564269999999977</v>
      </c>
      <c r="AB502" s="122">
        <f t="shared" si="863"/>
        <v>5.2564269999999969</v>
      </c>
      <c r="AC502" s="122">
        <f t="shared" si="863"/>
        <v>5.2564269999999977</v>
      </c>
      <c r="AD502" s="122">
        <f t="shared" si="863"/>
        <v>5.2564269999999986</v>
      </c>
      <c r="AE502" s="122">
        <f t="shared" si="863"/>
        <v>0</v>
      </c>
      <c r="AF502" s="122">
        <f t="shared" si="863"/>
        <v>0</v>
      </c>
      <c r="AG502" s="122">
        <f t="shared" si="863"/>
        <v>0</v>
      </c>
      <c r="AH502" s="122">
        <f t="shared" si="863"/>
        <v>0</v>
      </c>
      <c r="AI502" s="122">
        <f t="shared" si="863"/>
        <v>0</v>
      </c>
      <c r="AJ502" s="122">
        <f t="shared" si="863"/>
        <v>0</v>
      </c>
      <c r="AK502" s="122">
        <f t="shared" si="863"/>
        <v>0</v>
      </c>
      <c r="AL502" s="122">
        <f t="shared" si="863"/>
        <v>0</v>
      </c>
      <c r="AM502" s="122">
        <f t="shared" si="863"/>
        <v>0</v>
      </c>
      <c r="AN502" s="122">
        <f t="shared" si="863"/>
        <v>0</v>
      </c>
      <c r="AO502" s="122">
        <f t="shared" si="863"/>
        <v>0</v>
      </c>
      <c r="AP502" s="122">
        <f t="shared" si="863"/>
        <v>0</v>
      </c>
      <c r="AQ502" s="122">
        <f t="shared" si="863"/>
        <v>0</v>
      </c>
      <c r="AR502" s="122">
        <f t="shared" si="863"/>
        <v>0</v>
      </c>
      <c r="AS502" s="122">
        <f t="shared" si="863"/>
        <v>0</v>
      </c>
      <c r="AT502" s="122">
        <f t="shared" si="863"/>
        <v>0</v>
      </c>
    </row>
    <row r="503" spans="3:46" x14ac:dyDescent="0.75">
      <c r="C503" s="44" t="s">
        <v>82</v>
      </c>
      <c r="D503" s="119"/>
      <c r="E503" s="122">
        <f t="shared" ref="E503:AT503" si="864">E$72*E456</f>
        <v>32.137830999999998</v>
      </c>
      <c r="F503" s="122">
        <f t="shared" si="864"/>
        <v>32.137830999999998</v>
      </c>
      <c r="G503" s="122">
        <f t="shared" si="864"/>
        <v>32.137830999999991</v>
      </c>
      <c r="H503" s="122">
        <f t="shared" si="864"/>
        <v>32.137831000000006</v>
      </c>
      <c r="I503" s="122">
        <f t="shared" si="864"/>
        <v>32.137830999999998</v>
      </c>
      <c r="J503" s="122">
        <f t="shared" si="864"/>
        <v>32.137831000000013</v>
      </c>
      <c r="K503" s="122">
        <f t="shared" si="864"/>
        <v>32.137830999999991</v>
      </c>
      <c r="L503" s="122">
        <f t="shared" si="864"/>
        <v>32.137830999999998</v>
      </c>
      <c r="M503" s="122">
        <f t="shared" si="864"/>
        <v>32.137831000000006</v>
      </c>
      <c r="N503" s="122">
        <f t="shared" si="864"/>
        <v>32.137830999999991</v>
      </c>
      <c r="O503" s="122">
        <f t="shared" si="864"/>
        <v>32.137830999999991</v>
      </c>
      <c r="P503" s="122">
        <f t="shared" si="864"/>
        <v>32.137830999999991</v>
      </c>
      <c r="Q503" s="122">
        <f t="shared" si="864"/>
        <v>32.137830999999991</v>
      </c>
      <c r="R503" s="122">
        <f t="shared" si="864"/>
        <v>32.137830999999998</v>
      </c>
      <c r="S503" s="122">
        <f t="shared" si="864"/>
        <v>32.137830999999991</v>
      </c>
      <c r="T503" s="122">
        <f t="shared" si="864"/>
        <v>32.137830999999998</v>
      </c>
      <c r="U503" s="122">
        <f t="shared" si="864"/>
        <v>32.137830999999998</v>
      </c>
      <c r="V503" s="122">
        <f t="shared" si="864"/>
        <v>32.137830999999998</v>
      </c>
      <c r="W503" s="122">
        <f t="shared" si="864"/>
        <v>32.137830999999991</v>
      </c>
      <c r="X503" s="122">
        <f t="shared" si="864"/>
        <v>32.137830999999991</v>
      </c>
      <c r="Y503" s="122">
        <f t="shared" si="864"/>
        <v>32.137830999999991</v>
      </c>
      <c r="Z503" s="122">
        <f t="shared" si="864"/>
        <v>32.137830999999998</v>
      </c>
      <c r="AA503" s="122">
        <f t="shared" si="864"/>
        <v>32.137830999999991</v>
      </c>
      <c r="AB503" s="122">
        <f t="shared" si="864"/>
        <v>32.137830999999991</v>
      </c>
      <c r="AC503" s="122">
        <f t="shared" si="864"/>
        <v>32.137830999999991</v>
      </c>
      <c r="AD503" s="122">
        <f t="shared" si="864"/>
        <v>32.137830999999998</v>
      </c>
      <c r="AE503" s="122">
        <f t="shared" si="864"/>
        <v>32.137830999999998</v>
      </c>
      <c r="AF503" s="122">
        <f t="shared" si="864"/>
        <v>0</v>
      </c>
      <c r="AG503" s="122">
        <f t="shared" si="864"/>
        <v>0</v>
      </c>
      <c r="AH503" s="122">
        <f t="shared" si="864"/>
        <v>0</v>
      </c>
      <c r="AI503" s="122">
        <f t="shared" si="864"/>
        <v>0</v>
      </c>
      <c r="AJ503" s="122">
        <f t="shared" si="864"/>
        <v>0</v>
      </c>
      <c r="AK503" s="122">
        <f t="shared" si="864"/>
        <v>0</v>
      </c>
      <c r="AL503" s="122">
        <f t="shared" si="864"/>
        <v>0</v>
      </c>
      <c r="AM503" s="122">
        <f t="shared" si="864"/>
        <v>0</v>
      </c>
      <c r="AN503" s="122">
        <f t="shared" si="864"/>
        <v>0</v>
      </c>
      <c r="AO503" s="122">
        <f t="shared" si="864"/>
        <v>0</v>
      </c>
      <c r="AP503" s="122">
        <f t="shared" si="864"/>
        <v>0</v>
      </c>
      <c r="AQ503" s="122">
        <f t="shared" si="864"/>
        <v>0</v>
      </c>
      <c r="AR503" s="122">
        <f t="shared" si="864"/>
        <v>0</v>
      </c>
      <c r="AS503" s="122">
        <f t="shared" si="864"/>
        <v>0</v>
      </c>
      <c r="AT503" s="122">
        <f t="shared" si="864"/>
        <v>0</v>
      </c>
    </row>
    <row r="504" spans="3:46" x14ac:dyDescent="0.75">
      <c r="C504" s="44" t="s">
        <v>163</v>
      </c>
      <c r="D504" s="119"/>
      <c r="E504" s="122">
        <f t="shared" ref="E504:AT504" si="865">E$72*E457</f>
        <v>17.962913</v>
      </c>
      <c r="F504" s="122">
        <f t="shared" si="865"/>
        <v>17.962913</v>
      </c>
      <c r="G504" s="122">
        <f t="shared" si="865"/>
        <v>17.962912999999997</v>
      </c>
      <c r="H504" s="122">
        <f t="shared" si="865"/>
        <v>17.962913</v>
      </c>
      <c r="I504" s="122">
        <f t="shared" si="865"/>
        <v>17.962912999999997</v>
      </c>
      <c r="J504" s="122">
        <f t="shared" si="865"/>
        <v>17.962913000000004</v>
      </c>
      <c r="K504" s="122">
        <f t="shared" si="865"/>
        <v>17.962912999999993</v>
      </c>
      <c r="L504" s="122">
        <f t="shared" si="865"/>
        <v>17.962912999999997</v>
      </c>
      <c r="M504" s="122">
        <f t="shared" si="865"/>
        <v>17.962913</v>
      </c>
      <c r="N504" s="122">
        <f t="shared" si="865"/>
        <v>17.962912999999997</v>
      </c>
      <c r="O504" s="122">
        <f t="shared" si="865"/>
        <v>17.962912999999997</v>
      </c>
      <c r="P504" s="122">
        <f t="shared" si="865"/>
        <v>17.962912999999993</v>
      </c>
      <c r="Q504" s="122">
        <f t="shared" si="865"/>
        <v>17.962912999999993</v>
      </c>
      <c r="R504" s="122">
        <f t="shared" si="865"/>
        <v>17.962912999999997</v>
      </c>
      <c r="S504" s="122">
        <f t="shared" si="865"/>
        <v>17.96291299999999</v>
      </c>
      <c r="T504" s="122">
        <f t="shared" si="865"/>
        <v>17.962912999999993</v>
      </c>
      <c r="U504" s="122">
        <f t="shared" si="865"/>
        <v>17.96291299999999</v>
      </c>
      <c r="V504" s="122">
        <f t="shared" si="865"/>
        <v>17.96291299999999</v>
      </c>
      <c r="W504" s="122">
        <f t="shared" si="865"/>
        <v>17.962912999999986</v>
      </c>
      <c r="X504" s="122">
        <f t="shared" si="865"/>
        <v>17.962912999999986</v>
      </c>
      <c r="Y504" s="122">
        <f t="shared" si="865"/>
        <v>17.962912999999986</v>
      </c>
      <c r="Z504" s="122">
        <f t="shared" si="865"/>
        <v>17.96291299999999</v>
      </c>
      <c r="AA504" s="122">
        <f t="shared" si="865"/>
        <v>17.962912999999986</v>
      </c>
      <c r="AB504" s="122">
        <f t="shared" si="865"/>
        <v>17.962912999999986</v>
      </c>
      <c r="AC504" s="122">
        <f t="shared" si="865"/>
        <v>17.96291299999999</v>
      </c>
      <c r="AD504" s="122">
        <f t="shared" si="865"/>
        <v>17.96291299999999</v>
      </c>
      <c r="AE504" s="122">
        <f t="shared" si="865"/>
        <v>17.962912999999993</v>
      </c>
      <c r="AF504" s="122">
        <f t="shared" si="865"/>
        <v>17.962912999999993</v>
      </c>
      <c r="AG504" s="122">
        <f t="shared" si="865"/>
        <v>0</v>
      </c>
      <c r="AH504" s="122">
        <f t="shared" si="865"/>
        <v>0</v>
      </c>
      <c r="AI504" s="122">
        <f t="shared" si="865"/>
        <v>0</v>
      </c>
      <c r="AJ504" s="122">
        <f t="shared" si="865"/>
        <v>0</v>
      </c>
      <c r="AK504" s="122">
        <f t="shared" si="865"/>
        <v>0</v>
      </c>
      <c r="AL504" s="122">
        <f t="shared" si="865"/>
        <v>0</v>
      </c>
      <c r="AM504" s="122">
        <f t="shared" si="865"/>
        <v>0</v>
      </c>
      <c r="AN504" s="122">
        <f t="shared" si="865"/>
        <v>0</v>
      </c>
      <c r="AO504" s="122">
        <f t="shared" si="865"/>
        <v>0</v>
      </c>
      <c r="AP504" s="122">
        <f t="shared" si="865"/>
        <v>0</v>
      </c>
      <c r="AQ504" s="122">
        <f t="shared" si="865"/>
        <v>0</v>
      </c>
      <c r="AR504" s="122">
        <f t="shared" si="865"/>
        <v>0</v>
      </c>
      <c r="AS504" s="122">
        <f t="shared" si="865"/>
        <v>0</v>
      </c>
      <c r="AT504" s="122">
        <f t="shared" si="865"/>
        <v>0</v>
      </c>
    </row>
    <row r="505" spans="3:46" x14ac:dyDescent="0.75">
      <c r="C505" s="44" t="s">
        <v>104</v>
      </c>
      <c r="D505" s="119"/>
      <c r="E505" s="122">
        <f t="shared" ref="E505:AT505" si="866">E$72*E458</f>
        <v>15.610683</v>
      </c>
      <c r="F505" s="122">
        <f t="shared" si="866"/>
        <v>15.610683</v>
      </c>
      <c r="G505" s="122">
        <f t="shared" si="866"/>
        <v>15.610683</v>
      </c>
      <c r="H505" s="122">
        <f t="shared" si="866"/>
        <v>15.610683000000007</v>
      </c>
      <c r="I505" s="122">
        <f t="shared" si="866"/>
        <v>15.610683000000007</v>
      </c>
      <c r="J505" s="122">
        <f t="shared" si="866"/>
        <v>15.610683000000012</v>
      </c>
      <c r="K505" s="122">
        <f t="shared" si="866"/>
        <v>15.610683000000002</v>
      </c>
      <c r="L505" s="122">
        <f t="shared" si="866"/>
        <v>15.610683000000005</v>
      </c>
      <c r="M505" s="122">
        <f t="shared" si="866"/>
        <v>15.610683000000009</v>
      </c>
      <c r="N505" s="122">
        <f t="shared" si="866"/>
        <v>15.610683000000005</v>
      </c>
      <c r="O505" s="122">
        <f t="shared" si="866"/>
        <v>15.610683000000007</v>
      </c>
      <c r="P505" s="122">
        <f t="shared" si="866"/>
        <v>15.610683000000007</v>
      </c>
      <c r="Q505" s="122">
        <f t="shared" si="866"/>
        <v>15.610683000000005</v>
      </c>
      <c r="R505" s="122">
        <f t="shared" si="866"/>
        <v>15.610683000000009</v>
      </c>
      <c r="S505" s="122">
        <f t="shared" si="866"/>
        <v>15.610683000000003</v>
      </c>
      <c r="T505" s="122">
        <f t="shared" si="866"/>
        <v>15.610683000000005</v>
      </c>
      <c r="U505" s="122">
        <f t="shared" si="866"/>
        <v>15.610683000000005</v>
      </c>
      <c r="V505" s="122">
        <f t="shared" si="866"/>
        <v>15.610683000000003</v>
      </c>
      <c r="W505" s="122">
        <f t="shared" si="866"/>
        <v>15.610683000000002</v>
      </c>
      <c r="X505" s="122">
        <f t="shared" si="866"/>
        <v>15.610683000000002</v>
      </c>
      <c r="Y505" s="122">
        <f t="shared" si="866"/>
        <v>15.610683000000003</v>
      </c>
      <c r="Z505" s="122">
        <f t="shared" si="866"/>
        <v>15.610683000000007</v>
      </c>
      <c r="AA505" s="122">
        <f t="shared" si="866"/>
        <v>15.610683000000007</v>
      </c>
      <c r="AB505" s="122">
        <f t="shared" si="866"/>
        <v>15.610683000000003</v>
      </c>
      <c r="AC505" s="122">
        <f t="shared" si="866"/>
        <v>15.610683000000007</v>
      </c>
      <c r="AD505" s="122">
        <f t="shared" si="866"/>
        <v>15.610683000000009</v>
      </c>
      <c r="AE505" s="122">
        <f t="shared" si="866"/>
        <v>15.610683000000012</v>
      </c>
      <c r="AF505" s="122">
        <f t="shared" si="866"/>
        <v>15.610683000000011</v>
      </c>
      <c r="AG505" s="122">
        <f t="shared" si="866"/>
        <v>15.610683000000011</v>
      </c>
      <c r="AH505" s="122">
        <f t="shared" si="866"/>
        <v>0</v>
      </c>
      <c r="AI505" s="122">
        <f t="shared" si="866"/>
        <v>0</v>
      </c>
      <c r="AJ505" s="122">
        <f t="shared" si="866"/>
        <v>0</v>
      </c>
      <c r="AK505" s="122">
        <f t="shared" si="866"/>
        <v>0</v>
      </c>
      <c r="AL505" s="122">
        <f t="shared" si="866"/>
        <v>0</v>
      </c>
      <c r="AM505" s="122">
        <f t="shared" si="866"/>
        <v>0</v>
      </c>
      <c r="AN505" s="122">
        <f t="shared" si="866"/>
        <v>0</v>
      </c>
      <c r="AO505" s="122">
        <f t="shared" si="866"/>
        <v>0</v>
      </c>
      <c r="AP505" s="122">
        <f t="shared" si="866"/>
        <v>0</v>
      </c>
      <c r="AQ505" s="122">
        <f t="shared" si="866"/>
        <v>0</v>
      </c>
      <c r="AR505" s="122">
        <f t="shared" si="866"/>
        <v>0</v>
      </c>
      <c r="AS505" s="122">
        <f t="shared" si="866"/>
        <v>0</v>
      </c>
      <c r="AT505" s="122">
        <f t="shared" si="866"/>
        <v>0</v>
      </c>
    </row>
    <row r="506" spans="3:46" x14ac:dyDescent="0.75">
      <c r="C506" s="44" t="s">
        <v>83</v>
      </c>
      <c r="D506" s="119"/>
      <c r="E506" s="122">
        <f t="shared" ref="E506:AT506" si="867">E$72*E459</f>
        <v>9.086939000000001</v>
      </c>
      <c r="F506" s="122">
        <f t="shared" si="867"/>
        <v>9.086939000000001</v>
      </c>
      <c r="G506" s="122">
        <f t="shared" si="867"/>
        <v>9.0869389999999992</v>
      </c>
      <c r="H506" s="122">
        <f t="shared" si="867"/>
        <v>9.0869390000000028</v>
      </c>
      <c r="I506" s="122">
        <f t="shared" si="867"/>
        <v>9.086939000000001</v>
      </c>
      <c r="J506" s="122">
        <f t="shared" si="867"/>
        <v>9.0869390000000045</v>
      </c>
      <c r="K506" s="122">
        <f t="shared" si="867"/>
        <v>9.0869389999999992</v>
      </c>
      <c r="L506" s="122">
        <f t="shared" si="867"/>
        <v>9.086939000000001</v>
      </c>
      <c r="M506" s="122">
        <f t="shared" si="867"/>
        <v>9.0869390000000028</v>
      </c>
      <c r="N506" s="122">
        <f t="shared" si="867"/>
        <v>9.086939000000001</v>
      </c>
      <c r="O506" s="122">
        <f t="shared" si="867"/>
        <v>9.0869390000000028</v>
      </c>
      <c r="P506" s="122">
        <f t="shared" si="867"/>
        <v>9.086939000000001</v>
      </c>
      <c r="Q506" s="122">
        <f t="shared" si="867"/>
        <v>9.086939000000001</v>
      </c>
      <c r="R506" s="122">
        <f t="shared" si="867"/>
        <v>9.086939000000001</v>
      </c>
      <c r="S506" s="122">
        <f t="shared" si="867"/>
        <v>9.0869389999999992</v>
      </c>
      <c r="T506" s="122">
        <f t="shared" si="867"/>
        <v>9.086939000000001</v>
      </c>
      <c r="U506" s="122">
        <f t="shared" si="867"/>
        <v>9.086939000000001</v>
      </c>
      <c r="V506" s="122">
        <f t="shared" si="867"/>
        <v>9.086939000000001</v>
      </c>
      <c r="W506" s="122">
        <f t="shared" si="867"/>
        <v>9.0869389999999992</v>
      </c>
      <c r="X506" s="122">
        <f t="shared" si="867"/>
        <v>9.086939000000001</v>
      </c>
      <c r="Y506" s="122">
        <f t="shared" si="867"/>
        <v>9.0869389999999992</v>
      </c>
      <c r="Z506" s="122">
        <f t="shared" si="867"/>
        <v>9.086939000000001</v>
      </c>
      <c r="AA506" s="122">
        <f t="shared" si="867"/>
        <v>9.086939000000001</v>
      </c>
      <c r="AB506" s="122">
        <f t="shared" si="867"/>
        <v>9.086939000000001</v>
      </c>
      <c r="AC506" s="122">
        <f t="shared" si="867"/>
        <v>9.0869390000000028</v>
      </c>
      <c r="AD506" s="122">
        <f t="shared" si="867"/>
        <v>9.0869390000000028</v>
      </c>
      <c r="AE506" s="122">
        <f t="shared" si="867"/>
        <v>9.0869390000000045</v>
      </c>
      <c r="AF506" s="122">
        <f t="shared" si="867"/>
        <v>9.0869390000000045</v>
      </c>
      <c r="AG506" s="122">
        <f t="shared" si="867"/>
        <v>9.0869390000000063</v>
      </c>
      <c r="AH506" s="122">
        <f t="shared" si="867"/>
        <v>9.0869390000000063</v>
      </c>
      <c r="AI506" s="122">
        <f t="shared" si="867"/>
        <v>0</v>
      </c>
      <c r="AJ506" s="122">
        <f t="shared" si="867"/>
        <v>0</v>
      </c>
      <c r="AK506" s="122">
        <f t="shared" si="867"/>
        <v>0</v>
      </c>
      <c r="AL506" s="122">
        <f t="shared" si="867"/>
        <v>0</v>
      </c>
      <c r="AM506" s="122">
        <f t="shared" si="867"/>
        <v>0</v>
      </c>
      <c r="AN506" s="122">
        <f t="shared" si="867"/>
        <v>0</v>
      </c>
      <c r="AO506" s="122">
        <f t="shared" si="867"/>
        <v>0</v>
      </c>
      <c r="AP506" s="122">
        <f t="shared" si="867"/>
        <v>0</v>
      </c>
      <c r="AQ506" s="122">
        <f t="shared" si="867"/>
        <v>0</v>
      </c>
      <c r="AR506" s="122">
        <f t="shared" si="867"/>
        <v>0</v>
      </c>
      <c r="AS506" s="122">
        <f t="shared" si="867"/>
        <v>0</v>
      </c>
      <c r="AT506" s="122">
        <f t="shared" si="867"/>
        <v>0</v>
      </c>
    </row>
    <row r="507" spans="3:46" x14ac:dyDescent="0.75">
      <c r="C507" s="44" t="s">
        <v>84</v>
      </c>
      <c r="D507" s="119"/>
      <c r="E507" s="122">
        <f t="shared" ref="E507:AT507" si="868">E$72*E460</f>
        <v>4.0657680000000003</v>
      </c>
      <c r="F507" s="122">
        <f t="shared" si="868"/>
        <v>4.0657680000000003</v>
      </c>
      <c r="G507" s="122">
        <f t="shared" si="868"/>
        <v>4.0657680000000003</v>
      </c>
      <c r="H507" s="122">
        <f t="shared" si="868"/>
        <v>4.0657680000000012</v>
      </c>
      <c r="I507" s="122">
        <f t="shared" si="868"/>
        <v>4.0657680000000003</v>
      </c>
      <c r="J507" s="122">
        <f t="shared" si="868"/>
        <v>4.0657680000000012</v>
      </c>
      <c r="K507" s="122">
        <f t="shared" si="868"/>
        <v>4.0657679999999985</v>
      </c>
      <c r="L507" s="122">
        <f t="shared" si="868"/>
        <v>4.0657679999999994</v>
      </c>
      <c r="M507" s="122">
        <f t="shared" si="868"/>
        <v>4.0657679999999994</v>
      </c>
      <c r="N507" s="122">
        <f t="shared" si="868"/>
        <v>4.0657679999999985</v>
      </c>
      <c r="O507" s="122">
        <f t="shared" si="868"/>
        <v>4.0657679999999985</v>
      </c>
      <c r="P507" s="122">
        <f t="shared" si="868"/>
        <v>4.0657679999999985</v>
      </c>
      <c r="Q507" s="122">
        <f t="shared" si="868"/>
        <v>4.0657679999999976</v>
      </c>
      <c r="R507" s="122">
        <f t="shared" si="868"/>
        <v>4.0657679999999976</v>
      </c>
      <c r="S507" s="122">
        <f t="shared" si="868"/>
        <v>4.0657679999999967</v>
      </c>
      <c r="T507" s="122">
        <f t="shared" si="868"/>
        <v>4.0657679999999976</v>
      </c>
      <c r="U507" s="122">
        <f t="shared" si="868"/>
        <v>4.0657679999999967</v>
      </c>
      <c r="V507" s="122">
        <f t="shared" si="868"/>
        <v>4.0657679999999967</v>
      </c>
      <c r="W507" s="122">
        <f t="shared" si="868"/>
        <v>4.0657679999999958</v>
      </c>
      <c r="X507" s="122">
        <f t="shared" si="868"/>
        <v>4.0657679999999967</v>
      </c>
      <c r="Y507" s="122">
        <f t="shared" si="868"/>
        <v>4.0657679999999967</v>
      </c>
      <c r="Z507" s="122">
        <f t="shared" si="868"/>
        <v>4.0657679999999976</v>
      </c>
      <c r="AA507" s="122">
        <f t="shared" si="868"/>
        <v>4.0657679999999967</v>
      </c>
      <c r="AB507" s="122">
        <f t="shared" si="868"/>
        <v>4.0657679999999958</v>
      </c>
      <c r="AC507" s="122">
        <f t="shared" si="868"/>
        <v>4.0657679999999967</v>
      </c>
      <c r="AD507" s="122">
        <f t="shared" si="868"/>
        <v>4.0657679999999976</v>
      </c>
      <c r="AE507" s="122">
        <f t="shared" si="868"/>
        <v>4.0657679999999994</v>
      </c>
      <c r="AF507" s="122">
        <f t="shared" si="868"/>
        <v>4.0657679999999994</v>
      </c>
      <c r="AG507" s="122">
        <f t="shared" si="868"/>
        <v>4.0657679999999994</v>
      </c>
      <c r="AH507" s="122">
        <f t="shared" si="868"/>
        <v>4.0657679999999994</v>
      </c>
      <c r="AI507" s="122">
        <f t="shared" si="868"/>
        <v>4.0657679999999976</v>
      </c>
      <c r="AJ507" s="122">
        <f t="shared" si="868"/>
        <v>0</v>
      </c>
      <c r="AK507" s="122">
        <f t="shared" si="868"/>
        <v>0</v>
      </c>
      <c r="AL507" s="122">
        <f t="shared" si="868"/>
        <v>0</v>
      </c>
      <c r="AM507" s="122">
        <f t="shared" si="868"/>
        <v>0</v>
      </c>
      <c r="AN507" s="122">
        <f t="shared" si="868"/>
        <v>0</v>
      </c>
      <c r="AO507" s="122">
        <f t="shared" si="868"/>
        <v>0</v>
      </c>
      <c r="AP507" s="122">
        <f t="shared" si="868"/>
        <v>0</v>
      </c>
      <c r="AQ507" s="122">
        <f t="shared" si="868"/>
        <v>0</v>
      </c>
      <c r="AR507" s="122">
        <f t="shared" si="868"/>
        <v>0</v>
      </c>
      <c r="AS507" s="122">
        <f t="shared" si="868"/>
        <v>0</v>
      </c>
      <c r="AT507" s="122">
        <f t="shared" si="868"/>
        <v>0</v>
      </c>
    </row>
    <row r="508" spans="3:46" x14ac:dyDescent="0.75">
      <c r="C508" s="44" t="s">
        <v>85</v>
      </c>
      <c r="D508" s="119"/>
      <c r="E508" s="122">
        <f t="shared" ref="E508:AT508" si="869">E$72*E461</f>
        <v>10.915687</v>
      </c>
      <c r="F508" s="122">
        <f t="shared" si="869"/>
        <v>10.915687</v>
      </c>
      <c r="G508" s="122">
        <f t="shared" si="869"/>
        <v>10.915686999999998</v>
      </c>
      <c r="H508" s="122">
        <f t="shared" si="869"/>
        <v>10.915687000000002</v>
      </c>
      <c r="I508" s="122">
        <f t="shared" si="869"/>
        <v>10.915687</v>
      </c>
      <c r="J508" s="122">
        <f t="shared" si="869"/>
        <v>10.915687000000005</v>
      </c>
      <c r="K508" s="122">
        <f t="shared" si="869"/>
        <v>10.915686999999998</v>
      </c>
      <c r="L508" s="122">
        <f t="shared" si="869"/>
        <v>10.915687000000002</v>
      </c>
      <c r="M508" s="122">
        <f t="shared" si="869"/>
        <v>10.915687000000002</v>
      </c>
      <c r="N508" s="122">
        <f t="shared" si="869"/>
        <v>10.915687</v>
      </c>
      <c r="O508" s="122">
        <f t="shared" si="869"/>
        <v>10.915687000000002</v>
      </c>
      <c r="P508" s="122">
        <f t="shared" si="869"/>
        <v>10.915687000000002</v>
      </c>
      <c r="Q508" s="122">
        <f t="shared" si="869"/>
        <v>10.915687000000002</v>
      </c>
      <c r="R508" s="122">
        <f t="shared" si="869"/>
        <v>10.915687000000004</v>
      </c>
      <c r="S508" s="122">
        <f t="shared" si="869"/>
        <v>10.915687</v>
      </c>
      <c r="T508" s="122">
        <f t="shared" si="869"/>
        <v>10.915687000000002</v>
      </c>
      <c r="U508" s="122">
        <f t="shared" si="869"/>
        <v>10.915687000000002</v>
      </c>
      <c r="V508" s="122">
        <f t="shared" si="869"/>
        <v>10.915687000000002</v>
      </c>
      <c r="W508" s="122">
        <f t="shared" si="869"/>
        <v>10.915687</v>
      </c>
      <c r="X508" s="122">
        <f t="shared" si="869"/>
        <v>10.915687</v>
      </c>
      <c r="Y508" s="122">
        <f t="shared" si="869"/>
        <v>10.915687</v>
      </c>
      <c r="Z508" s="122">
        <f t="shared" si="869"/>
        <v>10.915687000000002</v>
      </c>
      <c r="AA508" s="122">
        <f t="shared" si="869"/>
        <v>10.915687</v>
      </c>
      <c r="AB508" s="122">
        <f t="shared" si="869"/>
        <v>10.915687</v>
      </c>
      <c r="AC508" s="122">
        <f t="shared" si="869"/>
        <v>10.915687000000002</v>
      </c>
      <c r="AD508" s="122">
        <f t="shared" si="869"/>
        <v>10.915687000000002</v>
      </c>
      <c r="AE508" s="122">
        <f t="shared" si="869"/>
        <v>10.915687000000004</v>
      </c>
      <c r="AF508" s="122">
        <f t="shared" si="869"/>
        <v>10.915687000000004</v>
      </c>
      <c r="AG508" s="122">
        <f t="shared" si="869"/>
        <v>10.915687000000004</v>
      </c>
      <c r="AH508" s="122">
        <f t="shared" si="869"/>
        <v>10.915687000000002</v>
      </c>
      <c r="AI508" s="122">
        <f t="shared" si="869"/>
        <v>10.915686999999997</v>
      </c>
      <c r="AJ508" s="122">
        <f t="shared" si="869"/>
        <v>10.915686999999997</v>
      </c>
      <c r="AK508" s="122">
        <f t="shared" si="869"/>
        <v>0</v>
      </c>
      <c r="AL508" s="122">
        <f t="shared" si="869"/>
        <v>0</v>
      </c>
      <c r="AM508" s="122">
        <f t="shared" si="869"/>
        <v>0</v>
      </c>
      <c r="AN508" s="122">
        <f t="shared" si="869"/>
        <v>0</v>
      </c>
      <c r="AO508" s="122">
        <f t="shared" si="869"/>
        <v>0</v>
      </c>
      <c r="AP508" s="122">
        <f t="shared" si="869"/>
        <v>0</v>
      </c>
      <c r="AQ508" s="122">
        <f t="shared" si="869"/>
        <v>0</v>
      </c>
      <c r="AR508" s="122">
        <f t="shared" si="869"/>
        <v>0</v>
      </c>
      <c r="AS508" s="122">
        <f t="shared" si="869"/>
        <v>0</v>
      </c>
      <c r="AT508" s="122">
        <f t="shared" si="869"/>
        <v>0</v>
      </c>
    </row>
    <row r="509" spans="3:46" x14ac:dyDescent="0.75">
      <c r="C509" s="44" t="s">
        <v>105</v>
      </c>
      <c r="D509" s="119"/>
      <c r="E509" s="122">
        <f t="shared" ref="E509:AT509" si="870">E$72*E462</f>
        <v>16.415562000000001</v>
      </c>
      <c r="F509" s="122">
        <f t="shared" si="870"/>
        <v>16.415562000000001</v>
      </c>
      <c r="G509" s="122">
        <f t="shared" si="870"/>
        <v>16.415561999999998</v>
      </c>
      <c r="H509" s="122">
        <f t="shared" si="870"/>
        <v>16.415562000000001</v>
      </c>
      <c r="I509" s="122">
        <f t="shared" si="870"/>
        <v>16.415561999999998</v>
      </c>
      <c r="J509" s="122">
        <f t="shared" si="870"/>
        <v>16.415562000000005</v>
      </c>
      <c r="K509" s="122">
        <f t="shared" si="870"/>
        <v>16.415561999999994</v>
      </c>
      <c r="L509" s="122">
        <f t="shared" si="870"/>
        <v>16.415562000000001</v>
      </c>
      <c r="M509" s="122">
        <f t="shared" si="870"/>
        <v>16.415562000000001</v>
      </c>
      <c r="N509" s="122">
        <f t="shared" si="870"/>
        <v>16.415561999999994</v>
      </c>
      <c r="O509" s="122">
        <f t="shared" si="870"/>
        <v>16.415561999999998</v>
      </c>
      <c r="P509" s="122">
        <f t="shared" si="870"/>
        <v>16.415561999999998</v>
      </c>
      <c r="Q509" s="122">
        <f t="shared" si="870"/>
        <v>16.415561999999998</v>
      </c>
      <c r="R509" s="122">
        <f t="shared" si="870"/>
        <v>16.415561999999998</v>
      </c>
      <c r="S509" s="122">
        <f t="shared" si="870"/>
        <v>16.415561999999991</v>
      </c>
      <c r="T509" s="122">
        <f t="shared" si="870"/>
        <v>16.415561999999994</v>
      </c>
      <c r="U509" s="122">
        <f t="shared" si="870"/>
        <v>16.415561999999991</v>
      </c>
      <c r="V509" s="122">
        <f t="shared" si="870"/>
        <v>16.415561999999991</v>
      </c>
      <c r="W509" s="122">
        <f t="shared" si="870"/>
        <v>16.415561999999987</v>
      </c>
      <c r="X509" s="122">
        <f t="shared" si="870"/>
        <v>16.415561999999987</v>
      </c>
      <c r="Y509" s="122">
        <f t="shared" si="870"/>
        <v>16.415561999999987</v>
      </c>
      <c r="Z509" s="122">
        <f t="shared" si="870"/>
        <v>16.415561999999991</v>
      </c>
      <c r="AA509" s="122">
        <f t="shared" si="870"/>
        <v>16.415561999999991</v>
      </c>
      <c r="AB509" s="122">
        <f t="shared" si="870"/>
        <v>16.415561999999991</v>
      </c>
      <c r="AC509" s="122">
        <f t="shared" si="870"/>
        <v>16.415561999999991</v>
      </c>
      <c r="AD509" s="122">
        <f t="shared" si="870"/>
        <v>16.415561999999991</v>
      </c>
      <c r="AE509" s="122">
        <f t="shared" si="870"/>
        <v>16.415561999999994</v>
      </c>
      <c r="AF509" s="122">
        <f t="shared" si="870"/>
        <v>16.415561999999994</v>
      </c>
      <c r="AG509" s="122">
        <f t="shared" si="870"/>
        <v>16.415561999999998</v>
      </c>
      <c r="AH509" s="122">
        <f t="shared" si="870"/>
        <v>16.415561999999998</v>
      </c>
      <c r="AI509" s="122">
        <f t="shared" si="870"/>
        <v>16.415561999999991</v>
      </c>
      <c r="AJ509" s="122">
        <f t="shared" si="870"/>
        <v>16.415561999999991</v>
      </c>
      <c r="AK509" s="122">
        <f t="shared" si="870"/>
        <v>16.415561999999991</v>
      </c>
      <c r="AL509" s="122">
        <f t="shared" si="870"/>
        <v>0</v>
      </c>
      <c r="AM509" s="122">
        <f t="shared" si="870"/>
        <v>0</v>
      </c>
      <c r="AN509" s="122">
        <f t="shared" si="870"/>
        <v>0</v>
      </c>
      <c r="AO509" s="122">
        <f t="shared" si="870"/>
        <v>0</v>
      </c>
      <c r="AP509" s="122">
        <f t="shared" si="870"/>
        <v>0</v>
      </c>
      <c r="AQ509" s="122">
        <f t="shared" si="870"/>
        <v>0</v>
      </c>
      <c r="AR509" s="122">
        <f t="shared" si="870"/>
        <v>0</v>
      </c>
      <c r="AS509" s="122">
        <f t="shared" si="870"/>
        <v>0</v>
      </c>
      <c r="AT509" s="122">
        <f t="shared" si="870"/>
        <v>0</v>
      </c>
    </row>
    <row r="510" spans="3:46" x14ac:dyDescent="0.75">
      <c r="C510" s="44" t="s">
        <v>86</v>
      </c>
      <c r="D510" s="119"/>
      <c r="E510" s="122">
        <f t="shared" ref="E510:AT510" si="871">E$72*E463</f>
        <v>24.690615000000001</v>
      </c>
      <c r="F510" s="122">
        <f t="shared" si="871"/>
        <v>24.690615000000001</v>
      </c>
      <c r="G510" s="122">
        <f t="shared" si="871"/>
        <v>24.690614999999994</v>
      </c>
      <c r="H510" s="122">
        <f t="shared" si="871"/>
        <v>24.690615000000001</v>
      </c>
      <c r="I510" s="122">
        <f t="shared" si="871"/>
        <v>24.690614999999998</v>
      </c>
      <c r="J510" s="122">
        <f t="shared" si="871"/>
        <v>24.690615000000008</v>
      </c>
      <c r="K510" s="122">
        <f t="shared" si="871"/>
        <v>24.690614999999994</v>
      </c>
      <c r="L510" s="122">
        <f t="shared" si="871"/>
        <v>24.690615000000001</v>
      </c>
      <c r="M510" s="122">
        <f t="shared" si="871"/>
        <v>24.690615000000005</v>
      </c>
      <c r="N510" s="122">
        <f t="shared" si="871"/>
        <v>24.690614999999998</v>
      </c>
      <c r="O510" s="122">
        <f t="shared" si="871"/>
        <v>24.690615000000001</v>
      </c>
      <c r="P510" s="122">
        <f t="shared" si="871"/>
        <v>24.690615000000001</v>
      </c>
      <c r="Q510" s="122">
        <f t="shared" si="871"/>
        <v>24.690614999999998</v>
      </c>
      <c r="R510" s="122">
        <f t="shared" si="871"/>
        <v>24.690615000000005</v>
      </c>
      <c r="S510" s="122">
        <f t="shared" si="871"/>
        <v>24.690614999999998</v>
      </c>
      <c r="T510" s="122">
        <f t="shared" si="871"/>
        <v>24.690615000000001</v>
      </c>
      <c r="U510" s="122">
        <f t="shared" si="871"/>
        <v>24.690614999999998</v>
      </c>
      <c r="V510" s="122">
        <f t="shared" si="871"/>
        <v>24.690614999999998</v>
      </c>
      <c r="W510" s="122">
        <f t="shared" si="871"/>
        <v>24.69061499999999</v>
      </c>
      <c r="X510" s="122">
        <f t="shared" si="871"/>
        <v>24.690614999999994</v>
      </c>
      <c r="Y510" s="122">
        <f t="shared" si="871"/>
        <v>24.69061499999999</v>
      </c>
      <c r="Z510" s="122">
        <f t="shared" si="871"/>
        <v>24.690614999999998</v>
      </c>
      <c r="AA510" s="122">
        <f t="shared" si="871"/>
        <v>24.690614999999994</v>
      </c>
      <c r="AB510" s="122">
        <f t="shared" si="871"/>
        <v>24.69061499999999</v>
      </c>
      <c r="AC510" s="122">
        <f t="shared" si="871"/>
        <v>24.690614999999994</v>
      </c>
      <c r="AD510" s="122">
        <f t="shared" si="871"/>
        <v>24.690615000000001</v>
      </c>
      <c r="AE510" s="122">
        <f t="shared" si="871"/>
        <v>24.690615000000005</v>
      </c>
      <c r="AF510" s="122">
        <f t="shared" si="871"/>
        <v>24.690615000000001</v>
      </c>
      <c r="AG510" s="122">
        <f t="shared" si="871"/>
        <v>24.690615000000001</v>
      </c>
      <c r="AH510" s="122">
        <f t="shared" si="871"/>
        <v>24.690615000000001</v>
      </c>
      <c r="AI510" s="122">
        <f t="shared" si="871"/>
        <v>24.69061499999999</v>
      </c>
      <c r="AJ510" s="122">
        <f t="shared" si="871"/>
        <v>24.690614999999994</v>
      </c>
      <c r="AK510" s="122">
        <f t="shared" si="871"/>
        <v>24.690614999999994</v>
      </c>
      <c r="AL510" s="122">
        <f t="shared" si="871"/>
        <v>24.690614999999998</v>
      </c>
      <c r="AM510" s="122">
        <f t="shared" si="871"/>
        <v>0</v>
      </c>
      <c r="AN510" s="122">
        <f t="shared" si="871"/>
        <v>0</v>
      </c>
      <c r="AO510" s="122">
        <f t="shared" si="871"/>
        <v>0</v>
      </c>
      <c r="AP510" s="122">
        <f t="shared" si="871"/>
        <v>0</v>
      </c>
      <c r="AQ510" s="122">
        <f t="shared" si="871"/>
        <v>0</v>
      </c>
      <c r="AR510" s="122">
        <f t="shared" si="871"/>
        <v>0</v>
      </c>
      <c r="AS510" s="122">
        <f t="shared" si="871"/>
        <v>0</v>
      </c>
      <c r="AT510" s="122">
        <f t="shared" si="871"/>
        <v>0</v>
      </c>
    </row>
    <row r="511" spans="3:46" x14ac:dyDescent="0.75">
      <c r="C511" s="44" t="s">
        <v>87</v>
      </c>
      <c r="D511" s="119"/>
      <c r="E511" s="122">
        <f t="shared" ref="E511:AT511" si="872">E$72*E464</f>
        <v>13.164678</v>
      </c>
      <c r="F511" s="122">
        <f t="shared" si="872"/>
        <v>13.164678000000002</v>
      </c>
      <c r="G511" s="122">
        <f t="shared" si="872"/>
        <v>13.164678000000002</v>
      </c>
      <c r="H511" s="122">
        <f t="shared" si="872"/>
        <v>13.164678000000006</v>
      </c>
      <c r="I511" s="122">
        <f t="shared" si="872"/>
        <v>13.164678000000002</v>
      </c>
      <c r="J511" s="122">
        <f t="shared" si="872"/>
        <v>13.164678000000007</v>
      </c>
      <c r="K511" s="122">
        <f t="shared" si="872"/>
        <v>13.164677999999999</v>
      </c>
      <c r="L511" s="122">
        <f t="shared" si="872"/>
        <v>13.164678000000002</v>
      </c>
      <c r="M511" s="122">
        <f t="shared" si="872"/>
        <v>13.164678000000004</v>
      </c>
      <c r="N511" s="122">
        <f t="shared" si="872"/>
        <v>13.164678</v>
      </c>
      <c r="O511" s="122">
        <f t="shared" si="872"/>
        <v>13.164678000000002</v>
      </c>
      <c r="P511" s="122">
        <f t="shared" si="872"/>
        <v>13.164678</v>
      </c>
      <c r="Q511" s="122">
        <f t="shared" si="872"/>
        <v>13.164677999999999</v>
      </c>
      <c r="R511" s="122">
        <f t="shared" si="872"/>
        <v>13.164677999999999</v>
      </c>
      <c r="S511" s="122">
        <f t="shared" si="872"/>
        <v>13.164677999999995</v>
      </c>
      <c r="T511" s="122">
        <f t="shared" si="872"/>
        <v>13.164677999999997</v>
      </c>
      <c r="U511" s="122">
        <f t="shared" si="872"/>
        <v>13.164677999999995</v>
      </c>
      <c r="V511" s="122">
        <f t="shared" si="872"/>
        <v>13.164677999999995</v>
      </c>
      <c r="W511" s="122">
        <f t="shared" si="872"/>
        <v>13.164677999999991</v>
      </c>
      <c r="X511" s="122">
        <f t="shared" si="872"/>
        <v>13.164677999999993</v>
      </c>
      <c r="Y511" s="122">
        <f t="shared" si="872"/>
        <v>13.164677999999993</v>
      </c>
      <c r="Z511" s="122">
        <f t="shared" si="872"/>
        <v>13.164677999999995</v>
      </c>
      <c r="AA511" s="122">
        <f t="shared" si="872"/>
        <v>13.164677999999993</v>
      </c>
      <c r="AB511" s="122">
        <f t="shared" si="872"/>
        <v>13.164677999999991</v>
      </c>
      <c r="AC511" s="122">
        <f t="shared" si="872"/>
        <v>13.164677999999995</v>
      </c>
      <c r="AD511" s="122">
        <f t="shared" si="872"/>
        <v>13.164677999999995</v>
      </c>
      <c r="AE511" s="122">
        <f t="shared" si="872"/>
        <v>13.164677999999997</v>
      </c>
      <c r="AF511" s="122">
        <f t="shared" si="872"/>
        <v>13.164677999999999</v>
      </c>
      <c r="AG511" s="122">
        <f t="shared" si="872"/>
        <v>13.164677999999999</v>
      </c>
      <c r="AH511" s="122">
        <f t="shared" si="872"/>
        <v>13.164677999999999</v>
      </c>
      <c r="AI511" s="122">
        <f t="shared" si="872"/>
        <v>13.164677999999993</v>
      </c>
      <c r="AJ511" s="122">
        <f t="shared" si="872"/>
        <v>13.164677999999993</v>
      </c>
      <c r="AK511" s="122">
        <f t="shared" si="872"/>
        <v>13.164677999999993</v>
      </c>
      <c r="AL511" s="122">
        <f t="shared" si="872"/>
        <v>13.164677999999995</v>
      </c>
      <c r="AM511" s="122">
        <f t="shared" si="872"/>
        <v>13.164677999999995</v>
      </c>
      <c r="AN511" s="122">
        <f t="shared" si="872"/>
        <v>0</v>
      </c>
      <c r="AO511" s="122">
        <f t="shared" si="872"/>
        <v>0</v>
      </c>
      <c r="AP511" s="122">
        <f t="shared" si="872"/>
        <v>0</v>
      </c>
      <c r="AQ511" s="122">
        <f t="shared" si="872"/>
        <v>0</v>
      </c>
      <c r="AR511" s="122">
        <f t="shared" si="872"/>
        <v>0</v>
      </c>
      <c r="AS511" s="122">
        <f t="shared" si="872"/>
        <v>0</v>
      </c>
      <c r="AT511" s="122">
        <f t="shared" si="872"/>
        <v>0</v>
      </c>
    </row>
    <row r="512" spans="3:46" x14ac:dyDescent="0.75">
      <c r="C512" s="44" t="s">
        <v>106</v>
      </c>
      <c r="D512" s="119"/>
      <c r="E512" s="122">
        <f t="shared" ref="E512:AT512" si="873">E$72*E465</f>
        <v>124.96372199999999</v>
      </c>
      <c r="F512" s="122">
        <f t="shared" si="873"/>
        <v>124.96372200000002</v>
      </c>
      <c r="G512" s="122">
        <f t="shared" si="873"/>
        <v>124.96372200000002</v>
      </c>
      <c r="H512" s="122">
        <f t="shared" si="873"/>
        <v>124.96372200000006</v>
      </c>
      <c r="I512" s="122">
        <f t="shared" si="873"/>
        <v>124.96372200000005</v>
      </c>
      <c r="J512" s="122">
        <f t="shared" si="873"/>
        <v>124.96372200000009</v>
      </c>
      <c r="K512" s="122">
        <f t="shared" si="873"/>
        <v>124.963722</v>
      </c>
      <c r="L512" s="122">
        <f t="shared" si="873"/>
        <v>124.96372200000003</v>
      </c>
      <c r="M512" s="122">
        <f t="shared" si="873"/>
        <v>124.96372200000005</v>
      </c>
      <c r="N512" s="122">
        <f t="shared" si="873"/>
        <v>124.96372200000002</v>
      </c>
      <c r="O512" s="122">
        <f t="shared" si="873"/>
        <v>124.96372200000003</v>
      </c>
      <c r="P512" s="122">
        <f t="shared" si="873"/>
        <v>124.96372200000003</v>
      </c>
      <c r="Q512" s="122">
        <f t="shared" si="873"/>
        <v>124.96372200000003</v>
      </c>
      <c r="R512" s="122">
        <f t="shared" si="873"/>
        <v>124.96372200000003</v>
      </c>
      <c r="S512" s="122">
        <f t="shared" si="873"/>
        <v>124.963722</v>
      </c>
      <c r="T512" s="122">
        <f t="shared" si="873"/>
        <v>124.963722</v>
      </c>
      <c r="U512" s="122">
        <f t="shared" si="873"/>
        <v>124.963722</v>
      </c>
      <c r="V512" s="122">
        <f t="shared" si="873"/>
        <v>124.963722</v>
      </c>
      <c r="W512" s="122">
        <f t="shared" si="873"/>
        <v>124.96372199999998</v>
      </c>
      <c r="X512" s="122">
        <f t="shared" si="873"/>
        <v>124.96372199999999</v>
      </c>
      <c r="Y512" s="122">
        <f t="shared" si="873"/>
        <v>124.96372199999999</v>
      </c>
      <c r="Z512" s="122">
        <f t="shared" si="873"/>
        <v>124.96372200000002</v>
      </c>
      <c r="AA512" s="122">
        <f t="shared" si="873"/>
        <v>124.96372200000002</v>
      </c>
      <c r="AB512" s="122">
        <f t="shared" si="873"/>
        <v>124.96372200000002</v>
      </c>
      <c r="AC512" s="122">
        <f t="shared" si="873"/>
        <v>124.96372200000005</v>
      </c>
      <c r="AD512" s="122">
        <f t="shared" si="873"/>
        <v>124.96372200000005</v>
      </c>
      <c r="AE512" s="122">
        <f t="shared" si="873"/>
        <v>124.96372200000008</v>
      </c>
      <c r="AF512" s="122">
        <f t="shared" si="873"/>
        <v>124.96372200000006</v>
      </c>
      <c r="AG512" s="122">
        <f t="shared" si="873"/>
        <v>124.96372200000008</v>
      </c>
      <c r="AH512" s="122">
        <f t="shared" si="873"/>
        <v>124.96372200000008</v>
      </c>
      <c r="AI512" s="122">
        <f t="shared" si="873"/>
        <v>124.963722</v>
      </c>
      <c r="AJ512" s="122">
        <f t="shared" si="873"/>
        <v>124.96372200000002</v>
      </c>
      <c r="AK512" s="122">
        <f t="shared" si="873"/>
        <v>124.96372200000003</v>
      </c>
      <c r="AL512" s="122">
        <f t="shared" si="873"/>
        <v>124.96372200000003</v>
      </c>
      <c r="AM512" s="122">
        <f t="shared" si="873"/>
        <v>124.96372200000003</v>
      </c>
      <c r="AN512" s="122">
        <f t="shared" si="873"/>
        <v>124.96372200000005</v>
      </c>
      <c r="AO512" s="122">
        <f t="shared" si="873"/>
        <v>0</v>
      </c>
      <c r="AP512" s="122">
        <f t="shared" si="873"/>
        <v>0</v>
      </c>
      <c r="AQ512" s="122">
        <f t="shared" si="873"/>
        <v>0</v>
      </c>
      <c r="AR512" s="122">
        <f t="shared" si="873"/>
        <v>0</v>
      </c>
      <c r="AS512" s="122">
        <f t="shared" si="873"/>
        <v>0</v>
      </c>
      <c r="AT512" s="122">
        <f t="shared" si="873"/>
        <v>0</v>
      </c>
    </row>
    <row r="513" spans="3:46" x14ac:dyDescent="0.75">
      <c r="C513" s="44" t="s">
        <v>88</v>
      </c>
      <c r="D513" s="119"/>
      <c r="E513" s="122">
        <f t="shared" ref="E513:AT513" si="874">E$72*E466</f>
        <v>13.959555999999999</v>
      </c>
      <c r="F513" s="122">
        <f t="shared" si="874"/>
        <v>13.959555999999999</v>
      </c>
      <c r="G513" s="122">
        <f t="shared" si="874"/>
        <v>13.959555999999997</v>
      </c>
      <c r="H513" s="122">
        <f t="shared" si="874"/>
        <v>13.959556000000003</v>
      </c>
      <c r="I513" s="122">
        <f t="shared" si="874"/>
        <v>13.959556000000001</v>
      </c>
      <c r="J513" s="122">
        <f t="shared" si="874"/>
        <v>13.959556000000006</v>
      </c>
      <c r="K513" s="122">
        <f t="shared" si="874"/>
        <v>13.959555999999997</v>
      </c>
      <c r="L513" s="122">
        <f t="shared" si="874"/>
        <v>13.959556000000001</v>
      </c>
      <c r="M513" s="122">
        <f t="shared" si="874"/>
        <v>13.959556000000003</v>
      </c>
      <c r="N513" s="122">
        <f t="shared" si="874"/>
        <v>13.959555999999999</v>
      </c>
      <c r="O513" s="122">
        <f t="shared" si="874"/>
        <v>13.959556000000001</v>
      </c>
      <c r="P513" s="122">
        <f t="shared" si="874"/>
        <v>13.959556000000001</v>
      </c>
      <c r="Q513" s="122">
        <f t="shared" si="874"/>
        <v>13.959556000000001</v>
      </c>
      <c r="R513" s="122">
        <f t="shared" si="874"/>
        <v>13.959556000000001</v>
      </c>
      <c r="S513" s="122">
        <f t="shared" si="874"/>
        <v>13.959555999999996</v>
      </c>
      <c r="T513" s="122">
        <f t="shared" si="874"/>
        <v>13.959555999999999</v>
      </c>
      <c r="U513" s="122">
        <f t="shared" si="874"/>
        <v>13.959555999999997</v>
      </c>
      <c r="V513" s="122">
        <f t="shared" si="874"/>
        <v>13.959555999999997</v>
      </c>
      <c r="W513" s="122">
        <f t="shared" si="874"/>
        <v>13.959555999999994</v>
      </c>
      <c r="X513" s="122">
        <f t="shared" si="874"/>
        <v>13.959555999999994</v>
      </c>
      <c r="Y513" s="122">
        <f t="shared" si="874"/>
        <v>13.959555999999994</v>
      </c>
      <c r="Z513" s="122">
        <f t="shared" si="874"/>
        <v>13.959555999999997</v>
      </c>
      <c r="AA513" s="122">
        <f t="shared" si="874"/>
        <v>13.959555999999994</v>
      </c>
      <c r="AB513" s="122">
        <f t="shared" si="874"/>
        <v>13.959555999999994</v>
      </c>
      <c r="AC513" s="122">
        <f t="shared" si="874"/>
        <v>13.959555999999996</v>
      </c>
      <c r="AD513" s="122">
        <f t="shared" si="874"/>
        <v>13.959555999999996</v>
      </c>
      <c r="AE513" s="122">
        <f t="shared" si="874"/>
        <v>13.959555999999997</v>
      </c>
      <c r="AF513" s="122">
        <f t="shared" si="874"/>
        <v>13.959555999999997</v>
      </c>
      <c r="AG513" s="122">
        <f t="shared" si="874"/>
        <v>13.959555999999997</v>
      </c>
      <c r="AH513" s="122">
        <f t="shared" si="874"/>
        <v>13.959555999999997</v>
      </c>
      <c r="AI513" s="122">
        <f t="shared" si="874"/>
        <v>13.959555999999992</v>
      </c>
      <c r="AJ513" s="122">
        <f t="shared" si="874"/>
        <v>13.959555999999994</v>
      </c>
      <c r="AK513" s="122">
        <f t="shared" si="874"/>
        <v>13.959555999999996</v>
      </c>
      <c r="AL513" s="122">
        <f t="shared" si="874"/>
        <v>13.959555999999996</v>
      </c>
      <c r="AM513" s="122">
        <f t="shared" si="874"/>
        <v>13.959555999999996</v>
      </c>
      <c r="AN513" s="122">
        <f t="shared" si="874"/>
        <v>13.959555999999997</v>
      </c>
      <c r="AO513" s="122">
        <f t="shared" si="874"/>
        <v>13.959555999999996</v>
      </c>
      <c r="AP513" s="122">
        <f t="shared" si="874"/>
        <v>0</v>
      </c>
      <c r="AQ513" s="122">
        <f t="shared" si="874"/>
        <v>0</v>
      </c>
      <c r="AR513" s="122">
        <f t="shared" si="874"/>
        <v>0</v>
      </c>
      <c r="AS513" s="122">
        <f t="shared" si="874"/>
        <v>0</v>
      </c>
      <c r="AT513" s="122">
        <f t="shared" si="874"/>
        <v>0</v>
      </c>
    </row>
    <row r="514" spans="3:46" x14ac:dyDescent="0.75">
      <c r="C514" s="44" t="s">
        <v>89</v>
      </c>
      <c r="D514" s="119"/>
      <c r="E514" s="122">
        <f t="shared" ref="E514:AT514" si="875">E$72*E467</f>
        <v>9.0824239999999996</v>
      </c>
      <c r="F514" s="122">
        <f t="shared" si="875"/>
        <v>9.0824239999999996</v>
      </c>
      <c r="G514" s="122">
        <f t="shared" si="875"/>
        <v>9.0824239999999978</v>
      </c>
      <c r="H514" s="122">
        <f t="shared" si="875"/>
        <v>9.0824240000000014</v>
      </c>
      <c r="I514" s="122">
        <f t="shared" si="875"/>
        <v>9.0824240000000014</v>
      </c>
      <c r="J514" s="122">
        <f t="shared" si="875"/>
        <v>9.0824240000000049</v>
      </c>
      <c r="K514" s="122">
        <f t="shared" si="875"/>
        <v>9.0824239999999996</v>
      </c>
      <c r="L514" s="122">
        <f t="shared" si="875"/>
        <v>9.0824240000000014</v>
      </c>
      <c r="M514" s="122">
        <f t="shared" si="875"/>
        <v>9.0824240000000032</v>
      </c>
      <c r="N514" s="122">
        <f t="shared" si="875"/>
        <v>9.0824240000000014</v>
      </c>
      <c r="O514" s="122">
        <f t="shared" si="875"/>
        <v>9.0824240000000014</v>
      </c>
      <c r="P514" s="122">
        <f t="shared" si="875"/>
        <v>9.0824240000000014</v>
      </c>
      <c r="Q514" s="122">
        <f t="shared" si="875"/>
        <v>9.0824240000000014</v>
      </c>
      <c r="R514" s="122">
        <f t="shared" si="875"/>
        <v>9.0824240000000014</v>
      </c>
      <c r="S514" s="122">
        <f t="shared" si="875"/>
        <v>9.0824239999999996</v>
      </c>
      <c r="T514" s="122">
        <f t="shared" si="875"/>
        <v>9.0824240000000014</v>
      </c>
      <c r="U514" s="122">
        <f t="shared" si="875"/>
        <v>9.0824239999999996</v>
      </c>
      <c r="V514" s="122">
        <f t="shared" si="875"/>
        <v>9.0824239999999996</v>
      </c>
      <c r="W514" s="122">
        <f t="shared" si="875"/>
        <v>9.0824239999999978</v>
      </c>
      <c r="X514" s="122">
        <f t="shared" si="875"/>
        <v>9.0824239999999978</v>
      </c>
      <c r="Y514" s="122">
        <f t="shared" si="875"/>
        <v>9.0824239999999961</v>
      </c>
      <c r="Z514" s="122">
        <f t="shared" si="875"/>
        <v>9.0824239999999996</v>
      </c>
      <c r="AA514" s="122">
        <f t="shared" si="875"/>
        <v>9.0824239999999978</v>
      </c>
      <c r="AB514" s="122">
        <f t="shared" si="875"/>
        <v>9.0824239999999961</v>
      </c>
      <c r="AC514" s="122">
        <f t="shared" si="875"/>
        <v>9.0824239999999978</v>
      </c>
      <c r="AD514" s="122">
        <f t="shared" si="875"/>
        <v>9.0824239999999996</v>
      </c>
      <c r="AE514" s="122">
        <f t="shared" si="875"/>
        <v>9.0824240000000014</v>
      </c>
      <c r="AF514" s="122">
        <f t="shared" si="875"/>
        <v>9.0824240000000014</v>
      </c>
      <c r="AG514" s="122">
        <f t="shared" si="875"/>
        <v>9.0824240000000014</v>
      </c>
      <c r="AH514" s="122">
        <f t="shared" si="875"/>
        <v>9.0824239999999996</v>
      </c>
      <c r="AI514" s="122">
        <f t="shared" si="875"/>
        <v>9.0824239999999961</v>
      </c>
      <c r="AJ514" s="122">
        <f t="shared" si="875"/>
        <v>9.0824239999999978</v>
      </c>
      <c r="AK514" s="122">
        <f t="shared" si="875"/>
        <v>9.0824239999999996</v>
      </c>
      <c r="AL514" s="122">
        <f t="shared" si="875"/>
        <v>9.0824239999999996</v>
      </c>
      <c r="AM514" s="122">
        <f t="shared" si="875"/>
        <v>9.0824240000000014</v>
      </c>
      <c r="AN514" s="122">
        <f t="shared" si="875"/>
        <v>9.0824240000000014</v>
      </c>
      <c r="AO514" s="122">
        <f t="shared" si="875"/>
        <v>9.0824239999999996</v>
      </c>
      <c r="AP514" s="122">
        <f t="shared" si="875"/>
        <v>9.0824239999999978</v>
      </c>
      <c r="AQ514" s="122">
        <f t="shared" si="875"/>
        <v>0</v>
      </c>
      <c r="AR514" s="122">
        <f t="shared" si="875"/>
        <v>0</v>
      </c>
      <c r="AS514" s="122">
        <f t="shared" si="875"/>
        <v>0</v>
      </c>
      <c r="AT514" s="122">
        <f t="shared" si="875"/>
        <v>0</v>
      </c>
    </row>
    <row r="515" spans="3:46" x14ac:dyDescent="0.75">
      <c r="C515" s="44" t="s">
        <v>90</v>
      </c>
      <c r="D515" s="119"/>
      <c r="E515" s="122">
        <f t="shared" ref="E515:AT515" si="876">E$72*E468</f>
        <v>43.410471000000001</v>
      </c>
      <c r="F515" s="122">
        <f t="shared" si="876"/>
        <v>43.410471000000001</v>
      </c>
      <c r="G515" s="122">
        <f t="shared" si="876"/>
        <v>43.410470999999994</v>
      </c>
      <c r="H515" s="122">
        <f t="shared" si="876"/>
        <v>43.410471000000008</v>
      </c>
      <c r="I515" s="122">
        <f t="shared" si="876"/>
        <v>43.410471000000001</v>
      </c>
      <c r="J515" s="122">
        <f t="shared" si="876"/>
        <v>43.410471000000022</v>
      </c>
      <c r="K515" s="122">
        <f t="shared" si="876"/>
        <v>43.410470999999994</v>
      </c>
      <c r="L515" s="122">
        <f t="shared" si="876"/>
        <v>43.410471000000008</v>
      </c>
      <c r="M515" s="122">
        <f t="shared" si="876"/>
        <v>43.410471000000008</v>
      </c>
      <c r="N515" s="122">
        <f t="shared" si="876"/>
        <v>43.410470999999994</v>
      </c>
      <c r="O515" s="122">
        <f t="shared" si="876"/>
        <v>43.410471000000001</v>
      </c>
      <c r="P515" s="122">
        <f t="shared" si="876"/>
        <v>43.410471000000008</v>
      </c>
      <c r="Q515" s="122">
        <f t="shared" si="876"/>
        <v>43.410471000000008</v>
      </c>
      <c r="R515" s="122">
        <f t="shared" si="876"/>
        <v>43.410471000000015</v>
      </c>
      <c r="S515" s="122">
        <f t="shared" si="876"/>
        <v>43.410471000000008</v>
      </c>
      <c r="T515" s="122">
        <f t="shared" si="876"/>
        <v>43.410471000000015</v>
      </c>
      <c r="U515" s="122">
        <f t="shared" si="876"/>
        <v>43.410471000000008</v>
      </c>
      <c r="V515" s="122">
        <f t="shared" si="876"/>
        <v>43.410471000000008</v>
      </c>
      <c r="W515" s="122">
        <f t="shared" si="876"/>
        <v>43.410471000000001</v>
      </c>
      <c r="X515" s="122">
        <f t="shared" si="876"/>
        <v>43.410471000000001</v>
      </c>
      <c r="Y515" s="122">
        <f t="shared" si="876"/>
        <v>43.410471000000001</v>
      </c>
      <c r="Z515" s="122">
        <f t="shared" si="876"/>
        <v>43.410471000000008</v>
      </c>
      <c r="AA515" s="122">
        <f t="shared" si="876"/>
        <v>43.410471000000001</v>
      </c>
      <c r="AB515" s="122">
        <f t="shared" si="876"/>
        <v>43.410470999999994</v>
      </c>
      <c r="AC515" s="122">
        <f t="shared" si="876"/>
        <v>43.410470999999994</v>
      </c>
      <c r="AD515" s="122">
        <f t="shared" si="876"/>
        <v>43.410471000000001</v>
      </c>
      <c r="AE515" s="122">
        <f t="shared" si="876"/>
        <v>43.410471000000008</v>
      </c>
      <c r="AF515" s="122">
        <f t="shared" si="876"/>
        <v>43.410471000000001</v>
      </c>
      <c r="AG515" s="122">
        <f t="shared" si="876"/>
        <v>43.410471000000008</v>
      </c>
      <c r="AH515" s="122">
        <f t="shared" si="876"/>
        <v>43.410471000000008</v>
      </c>
      <c r="AI515" s="122">
        <f t="shared" si="876"/>
        <v>43.410470999999987</v>
      </c>
      <c r="AJ515" s="122">
        <f t="shared" si="876"/>
        <v>43.410470999999987</v>
      </c>
      <c r="AK515" s="122">
        <f t="shared" si="876"/>
        <v>43.410470999999994</v>
      </c>
      <c r="AL515" s="122">
        <f t="shared" si="876"/>
        <v>43.410471000000001</v>
      </c>
      <c r="AM515" s="122">
        <f t="shared" si="876"/>
        <v>43.410470999999994</v>
      </c>
      <c r="AN515" s="122">
        <f t="shared" si="876"/>
        <v>43.410470999999987</v>
      </c>
      <c r="AO515" s="122">
        <f t="shared" si="876"/>
        <v>43.410470999999987</v>
      </c>
      <c r="AP515" s="122">
        <f t="shared" si="876"/>
        <v>43.41047099999998</v>
      </c>
      <c r="AQ515" s="122">
        <f t="shared" si="876"/>
        <v>43.41047099999998</v>
      </c>
      <c r="AR515" s="122">
        <f t="shared" si="876"/>
        <v>0</v>
      </c>
      <c r="AS515" s="122">
        <f t="shared" si="876"/>
        <v>0</v>
      </c>
      <c r="AT515" s="122">
        <f t="shared" si="876"/>
        <v>0</v>
      </c>
    </row>
    <row r="516" spans="3:46" x14ac:dyDescent="0.75">
      <c r="C516" s="44" t="s">
        <v>91</v>
      </c>
      <c r="D516" s="119"/>
      <c r="E516" s="122">
        <f t="shared" ref="E516:AT516" si="877">E$72*E469</f>
        <v>11.580435</v>
      </c>
      <c r="F516" s="122">
        <f t="shared" si="877"/>
        <v>11.580435</v>
      </c>
      <c r="G516" s="122">
        <f t="shared" si="877"/>
        <v>11.580434999999998</v>
      </c>
      <c r="H516" s="122">
        <f t="shared" si="877"/>
        <v>11.580435000000001</v>
      </c>
      <c r="I516" s="122">
        <f t="shared" si="877"/>
        <v>11.580435</v>
      </c>
      <c r="J516" s="122">
        <f t="shared" si="877"/>
        <v>11.580435000000003</v>
      </c>
      <c r="K516" s="122">
        <f t="shared" si="877"/>
        <v>11.580434999999996</v>
      </c>
      <c r="L516" s="122">
        <f t="shared" si="877"/>
        <v>11.580435</v>
      </c>
      <c r="M516" s="122">
        <f t="shared" si="877"/>
        <v>11.580435000000001</v>
      </c>
      <c r="N516" s="122">
        <f t="shared" si="877"/>
        <v>11.580435</v>
      </c>
      <c r="O516" s="122">
        <f t="shared" si="877"/>
        <v>11.580435000000001</v>
      </c>
      <c r="P516" s="122">
        <f t="shared" si="877"/>
        <v>11.580435000000001</v>
      </c>
      <c r="Q516" s="122">
        <f t="shared" si="877"/>
        <v>11.580435000000001</v>
      </c>
      <c r="R516" s="122">
        <f t="shared" si="877"/>
        <v>11.580435000000003</v>
      </c>
      <c r="S516" s="122">
        <f t="shared" si="877"/>
        <v>11.580435</v>
      </c>
      <c r="T516" s="122">
        <f t="shared" si="877"/>
        <v>11.580435</v>
      </c>
      <c r="U516" s="122">
        <f t="shared" si="877"/>
        <v>11.580434999999998</v>
      </c>
      <c r="V516" s="122">
        <f t="shared" si="877"/>
        <v>11.580434999999998</v>
      </c>
      <c r="W516" s="122">
        <f t="shared" si="877"/>
        <v>11.580434999999994</v>
      </c>
      <c r="X516" s="122">
        <f t="shared" si="877"/>
        <v>11.580434999999996</v>
      </c>
      <c r="Y516" s="122">
        <f t="shared" si="877"/>
        <v>11.580434999999996</v>
      </c>
      <c r="Z516" s="122">
        <f t="shared" si="877"/>
        <v>11.580434999999998</v>
      </c>
      <c r="AA516" s="122">
        <f t="shared" si="877"/>
        <v>11.580434999999998</v>
      </c>
      <c r="AB516" s="122">
        <f t="shared" si="877"/>
        <v>11.580434999999998</v>
      </c>
      <c r="AC516" s="122">
        <f t="shared" si="877"/>
        <v>11.580435</v>
      </c>
      <c r="AD516" s="122">
        <f t="shared" si="877"/>
        <v>11.580435000000001</v>
      </c>
      <c r="AE516" s="122">
        <f t="shared" si="877"/>
        <v>11.580435000000003</v>
      </c>
      <c r="AF516" s="122">
        <f t="shared" si="877"/>
        <v>11.580435000000003</v>
      </c>
      <c r="AG516" s="122">
        <f t="shared" si="877"/>
        <v>11.580435000000005</v>
      </c>
      <c r="AH516" s="122">
        <f t="shared" si="877"/>
        <v>11.580435000000005</v>
      </c>
      <c r="AI516" s="122">
        <f t="shared" si="877"/>
        <v>11.580435</v>
      </c>
      <c r="AJ516" s="122">
        <f t="shared" si="877"/>
        <v>11.580435000000001</v>
      </c>
      <c r="AK516" s="122">
        <f t="shared" si="877"/>
        <v>11.580435000000001</v>
      </c>
      <c r="AL516" s="122">
        <f t="shared" si="877"/>
        <v>11.580435000000003</v>
      </c>
      <c r="AM516" s="122">
        <f t="shared" si="877"/>
        <v>11.580435000000003</v>
      </c>
      <c r="AN516" s="122">
        <f t="shared" si="877"/>
        <v>11.580435000000003</v>
      </c>
      <c r="AO516" s="122">
        <f t="shared" si="877"/>
        <v>11.580435000000003</v>
      </c>
      <c r="AP516" s="122">
        <f t="shared" si="877"/>
        <v>11.580435</v>
      </c>
      <c r="AQ516" s="122">
        <f t="shared" si="877"/>
        <v>11.580435</v>
      </c>
      <c r="AR516" s="122">
        <f t="shared" si="877"/>
        <v>11.580435000000003</v>
      </c>
      <c r="AS516" s="122">
        <f t="shared" si="877"/>
        <v>0</v>
      </c>
      <c r="AT516" s="122">
        <f t="shared" si="877"/>
        <v>0</v>
      </c>
    </row>
    <row r="517" spans="3:46" x14ac:dyDescent="0.75">
      <c r="C517" s="44" t="s">
        <v>107</v>
      </c>
      <c r="D517" s="119"/>
      <c r="E517" s="122">
        <f t="shared" ref="E517:AT517" si="878">E$72*E470</f>
        <v>29.747577439999997</v>
      </c>
      <c r="F517" s="122">
        <f t="shared" si="878"/>
        <v>29.747577439999997</v>
      </c>
      <c r="G517" s="122">
        <f t="shared" si="878"/>
        <v>29.747577439999993</v>
      </c>
      <c r="H517" s="122">
        <f t="shared" si="878"/>
        <v>29.747577440000004</v>
      </c>
      <c r="I517" s="122">
        <f t="shared" si="878"/>
        <v>29.747577439999997</v>
      </c>
      <c r="J517" s="122">
        <f t="shared" si="878"/>
        <v>29.747577440000011</v>
      </c>
      <c r="K517" s="122">
        <f t="shared" si="878"/>
        <v>29.74757743999999</v>
      </c>
      <c r="L517" s="122">
        <f t="shared" si="878"/>
        <v>29.747577439999993</v>
      </c>
      <c r="M517" s="122">
        <f t="shared" si="878"/>
        <v>29.747577439999997</v>
      </c>
      <c r="N517" s="122">
        <f t="shared" si="878"/>
        <v>29.74757743999999</v>
      </c>
      <c r="O517" s="122">
        <f t="shared" si="878"/>
        <v>29.747577439999993</v>
      </c>
      <c r="P517" s="122">
        <f t="shared" si="878"/>
        <v>29.747577439999993</v>
      </c>
      <c r="Q517" s="122">
        <f t="shared" si="878"/>
        <v>29.74757743999999</v>
      </c>
      <c r="R517" s="122">
        <f t="shared" si="878"/>
        <v>29.74757743999999</v>
      </c>
      <c r="S517" s="122">
        <f t="shared" si="878"/>
        <v>29.747577439999983</v>
      </c>
      <c r="T517" s="122">
        <f t="shared" si="878"/>
        <v>29.747577439999986</v>
      </c>
      <c r="U517" s="122">
        <f t="shared" si="878"/>
        <v>29.747577439999983</v>
      </c>
      <c r="V517" s="122">
        <f t="shared" si="878"/>
        <v>29.747577439999983</v>
      </c>
      <c r="W517" s="122">
        <f t="shared" si="878"/>
        <v>29.747577439999979</v>
      </c>
      <c r="X517" s="122">
        <f t="shared" si="878"/>
        <v>29.747577439999983</v>
      </c>
      <c r="Y517" s="122">
        <f t="shared" si="878"/>
        <v>29.747577439999983</v>
      </c>
      <c r="Z517" s="122">
        <f t="shared" si="878"/>
        <v>29.747577439999993</v>
      </c>
      <c r="AA517" s="122">
        <f t="shared" si="878"/>
        <v>29.74757743999999</v>
      </c>
      <c r="AB517" s="122">
        <f t="shared" si="878"/>
        <v>29.74757743999999</v>
      </c>
      <c r="AC517" s="122">
        <f t="shared" si="878"/>
        <v>29.747577439999997</v>
      </c>
      <c r="AD517" s="122">
        <f t="shared" si="878"/>
        <v>29.747577440000001</v>
      </c>
      <c r="AE517" s="122">
        <f t="shared" si="878"/>
        <v>29.747577440000008</v>
      </c>
      <c r="AF517" s="122">
        <f t="shared" si="878"/>
        <v>29.747577440000004</v>
      </c>
      <c r="AG517" s="122">
        <f t="shared" si="878"/>
        <v>29.747577440000004</v>
      </c>
      <c r="AH517" s="122">
        <f t="shared" si="878"/>
        <v>29.747577440000004</v>
      </c>
      <c r="AI517" s="122">
        <f t="shared" si="878"/>
        <v>29.747577439999993</v>
      </c>
      <c r="AJ517" s="122">
        <f t="shared" si="878"/>
        <v>29.747577439999993</v>
      </c>
      <c r="AK517" s="122">
        <f t="shared" si="878"/>
        <v>29.747577439999997</v>
      </c>
      <c r="AL517" s="122">
        <f t="shared" si="878"/>
        <v>29.747577439999997</v>
      </c>
      <c r="AM517" s="122">
        <f t="shared" si="878"/>
        <v>29.747577439999997</v>
      </c>
      <c r="AN517" s="122">
        <f t="shared" si="878"/>
        <v>29.747577440000004</v>
      </c>
      <c r="AO517" s="122">
        <f t="shared" si="878"/>
        <v>29.747577440000004</v>
      </c>
      <c r="AP517" s="122">
        <f t="shared" si="878"/>
        <v>29.747577439999997</v>
      </c>
      <c r="AQ517" s="122">
        <f t="shared" si="878"/>
        <v>29.747577439999997</v>
      </c>
      <c r="AR517" s="122">
        <f t="shared" si="878"/>
        <v>29.747577440000001</v>
      </c>
      <c r="AS517" s="122">
        <f t="shared" si="878"/>
        <v>29.747577440000001</v>
      </c>
      <c r="AT517" s="122">
        <f t="shared" si="878"/>
        <v>0</v>
      </c>
    </row>
    <row r="518" spans="3:46" x14ac:dyDescent="0.75">
      <c r="C518" s="44" t="s">
        <v>147</v>
      </c>
      <c r="D518" s="119"/>
      <c r="E518" s="123">
        <f t="shared" ref="E518:AT518" si="879">SUM(E476:E517)</f>
        <v>984.46102944000017</v>
      </c>
      <c r="F518" s="123">
        <f t="shared" si="879"/>
        <v>975.45428944000014</v>
      </c>
      <c r="G518" s="123">
        <f t="shared" si="879"/>
        <v>960.86027244000002</v>
      </c>
      <c r="H518" s="123">
        <f t="shared" si="879"/>
        <v>956.06262344000015</v>
      </c>
      <c r="I518" s="123">
        <f t="shared" si="879"/>
        <v>950.18770344000018</v>
      </c>
      <c r="J518" s="123">
        <f t="shared" si="879"/>
        <v>921.95383744000048</v>
      </c>
      <c r="K518" s="123">
        <f t="shared" si="879"/>
        <v>875.53590143999975</v>
      </c>
      <c r="L518" s="123">
        <f t="shared" si="879"/>
        <v>873.28421143999992</v>
      </c>
      <c r="M518" s="123">
        <f t="shared" si="879"/>
        <v>863.30704344000014</v>
      </c>
      <c r="N518" s="123">
        <f t="shared" si="879"/>
        <v>798.84578143999988</v>
      </c>
      <c r="O518" s="123">
        <f t="shared" si="879"/>
        <v>776.73449443999993</v>
      </c>
      <c r="P518" s="123">
        <f t="shared" si="879"/>
        <v>738.41826143999992</v>
      </c>
      <c r="Q518" s="123">
        <f t="shared" si="879"/>
        <v>716.1581404399999</v>
      </c>
      <c r="R518" s="123">
        <f t="shared" si="879"/>
        <v>699.41266843999995</v>
      </c>
      <c r="S518" s="123">
        <f t="shared" si="879"/>
        <v>626.66505143999984</v>
      </c>
      <c r="T518" s="123">
        <f t="shared" si="879"/>
        <v>608.1302614399998</v>
      </c>
      <c r="U518" s="123">
        <f t="shared" si="879"/>
        <v>603.55969043999983</v>
      </c>
      <c r="V518" s="123">
        <f t="shared" si="879"/>
        <v>584.78150943999981</v>
      </c>
      <c r="W518" s="123">
        <f t="shared" si="879"/>
        <v>562.24878343999978</v>
      </c>
      <c r="X518" s="123">
        <f t="shared" si="879"/>
        <v>499.44983543999996</v>
      </c>
      <c r="Y518" s="123">
        <f t="shared" si="879"/>
        <v>493.95545043999988</v>
      </c>
      <c r="Z518" s="123">
        <f t="shared" si="879"/>
        <v>491.55695644000002</v>
      </c>
      <c r="AA518" s="123">
        <f t="shared" si="879"/>
        <v>484.81388443999998</v>
      </c>
      <c r="AB518" s="123">
        <f t="shared" si="879"/>
        <v>473.23239243999996</v>
      </c>
      <c r="AC518" s="123">
        <f t="shared" si="879"/>
        <v>464.87165843999998</v>
      </c>
      <c r="AD518" s="123">
        <f t="shared" si="879"/>
        <v>382.05128844000006</v>
      </c>
      <c r="AE518" s="123">
        <f t="shared" si="879"/>
        <v>376.79486144000015</v>
      </c>
      <c r="AF518" s="123">
        <f t="shared" si="879"/>
        <v>344.65703044000003</v>
      </c>
      <c r="AG518" s="123">
        <f t="shared" si="879"/>
        <v>326.69411744000007</v>
      </c>
      <c r="AH518" s="123">
        <f t="shared" si="879"/>
        <v>311.08343444000008</v>
      </c>
      <c r="AI518" s="123">
        <f t="shared" si="879"/>
        <v>301.99649543999999</v>
      </c>
      <c r="AJ518" s="123">
        <f t="shared" si="879"/>
        <v>297.93072744</v>
      </c>
      <c r="AK518" s="123">
        <f t="shared" si="879"/>
        <v>287.01504044000001</v>
      </c>
      <c r="AL518" s="123">
        <f t="shared" si="879"/>
        <v>270.59947844000004</v>
      </c>
      <c r="AM518" s="123">
        <f t="shared" si="879"/>
        <v>245.90886344</v>
      </c>
      <c r="AN518" s="123">
        <f t="shared" si="879"/>
        <v>232.74418544000002</v>
      </c>
      <c r="AO518" s="123">
        <f t="shared" si="879"/>
        <v>107.78046343999999</v>
      </c>
      <c r="AP518" s="123">
        <f t="shared" si="879"/>
        <v>93.820907439999971</v>
      </c>
      <c r="AQ518" s="123">
        <f t="shared" si="879"/>
        <v>84.738483439999982</v>
      </c>
      <c r="AR518" s="123">
        <f t="shared" si="879"/>
        <v>41.328012440000002</v>
      </c>
      <c r="AS518" s="123">
        <f t="shared" si="879"/>
        <v>29.747577440000001</v>
      </c>
      <c r="AT518" s="123">
        <f t="shared" si="879"/>
        <v>0</v>
      </c>
    </row>
    <row r="519" spans="3:46" x14ac:dyDescent="0.75">
      <c r="C519" s="44" t="s">
        <v>279</v>
      </c>
      <c r="D519" s="119"/>
      <c r="E519" s="122">
        <f t="shared" ref="E519:AT519" si="880">-SUMPRODUCT(E$476:E$517,$D$249:$D$290)</f>
        <v>-57.961826906666666</v>
      </c>
      <c r="F519" s="122">
        <f t="shared" si="880"/>
        <v>-57.961826906666666</v>
      </c>
      <c r="G519" s="122">
        <f t="shared" si="880"/>
        <v>-57.961826906666658</v>
      </c>
      <c r="H519" s="122">
        <f t="shared" si="880"/>
        <v>-56.042767306666676</v>
      </c>
      <c r="I519" s="122">
        <f t="shared" si="880"/>
        <v>-56.042767306666669</v>
      </c>
      <c r="J519" s="122">
        <f t="shared" si="880"/>
        <v>-56.042767306666704</v>
      </c>
      <c r="K519" s="122">
        <f t="shared" si="880"/>
        <v>-56.042767306666661</v>
      </c>
      <c r="L519" s="122">
        <f t="shared" si="880"/>
        <v>-56.042767306666669</v>
      </c>
      <c r="M519" s="122">
        <f t="shared" si="880"/>
        <v>-56.042767306666683</v>
      </c>
      <c r="N519" s="122">
        <f t="shared" si="880"/>
        <v>-56.042767306666669</v>
      </c>
      <c r="O519" s="122">
        <f t="shared" si="880"/>
        <v>-56.042767306666669</v>
      </c>
      <c r="P519" s="122">
        <f t="shared" si="880"/>
        <v>-43.270689640000015</v>
      </c>
      <c r="Q519" s="122">
        <f t="shared" si="880"/>
        <v>-43.270689640000008</v>
      </c>
      <c r="R519" s="122">
        <f t="shared" si="880"/>
        <v>-43.270689640000015</v>
      </c>
      <c r="S519" s="122">
        <f t="shared" si="880"/>
        <v>-43.270689639999993</v>
      </c>
      <c r="T519" s="122">
        <f t="shared" si="880"/>
        <v>-24.73589964</v>
      </c>
      <c r="U519" s="122">
        <f t="shared" si="880"/>
        <v>-24.73589964</v>
      </c>
      <c r="V519" s="122">
        <f t="shared" si="880"/>
        <v>-24.73589964</v>
      </c>
      <c r="W519" s="122">
        <f t="shared" si="880"/>
        <v>-24.735899639999992</v>
      </c>
      <c r="X519" s="122">
        <f t="shared" si="880"/>
        <v>-24.735899639999992</v>
      </c>
      <c r="Y519" s="122">
        <f t="shared" si="880"/>
        <v>-24.735899639999992</v>
      </c>
      <c r="Z519" s="122">
        <f t="shared" si="880"/>
        <v>-24.73589964</v>
      </c>
      <c r="AA519" s="122">
        <f t="shared" si="880"/>
        <v>-17.992827640000002</v>
      </c>
      <c r="AB519" s="122">
        <f t="shared" si="880"/>
        <v>-17.992827640000002</v>
      </c>
      <c r="AC519" s="122">
        <f t="shared" si="880"/>
        <v>-9.6320936399999955</v>
      </c>
      <c r="AD519" s="122">
        <f t="shared" si="880"/>
        <v>-9.6320936399999955</v>
      </c>
      <c r="AE519" s="122">
        <f t="shared" si="880"/>
        <v>-9.6320936399999972</v>
      </c>
      <c r="AF519" s="122">
        <f t="shared" si="880"/>
        <v>-9.6320936399999972</v>
      </c>
      <c r="AG519" s="122">
        <f t="shared" si="880"/>
        <v>-9.6320936399999972</v>
      </c>
      <c r="AH519" s="122">
        <f t="shared" si="880"/>
        <v>-9.6320936399999972</v>
      </c>
      <c r="AI519" s="122">
        <f t="shared" si="880"/>
        <v>-9.6320936399999937</v>
      </c>
      <c r="AJ519" s="122">
        <f t="shared" si="880"/>
        <v>-9.6320936399999955</v>
      </c>
      <c r="AK519" s="122">
        <f t="shared" si="880"/>
        <v>-9.6320936399999955</v>
      </c>
      <c r="AL519" s="122">
        <f t="shared" si="880"/>
        <v>-9.6320936399999955</v>
      </c>
      <c r="AM519" s="122">
        <f t="shared" si="880"/>
        <v>-9.6320936399999955</v>
      </c>
      <c r="AN519" s="122">
        <f t="shared" si="880"/>
        <v>-9.6320936399999972</v>
      </c>
      <c r="AO519" s="122">
        <f t="shared" si="880"/>
        <v>-9.6320936399999955</v>
      </c>
      <c r="AP519" s="122">
        <f t="shared" si="880"/>
        <v>0</v>
      </c>
      <c r="AQ519" s="122">
        <f t="shared" si="880"/>
        <v>0</v>
      </c>
      <c r="AR519" s="122">
        <f t="shared" si="880"/>
        <v>0</v>
      </c>
      <c r="AS519" s="122">
        <f t="shared" si="880"/>
        <v>0</v>
      </c>
      <c r="AT519" s="122">
        <f t="shared" si="880"/>
        <v>0</v>
      </c>
    </row>
    <row r="520" spans="3:46" x14ac:dyDescent="0.75">
      <c r="C520" s="44" t="s">
        <v>280</v>
      </c>
      <c r="D520" s="119"/>
      <c r="E520" s="138">
        <f>SUM(E518:E519)</f>
        <v>926.49920253333346</v>
      </c>
      <c r="F520" s="138">
        <f t="shared" ref="F520" si="881">SUM(F518:F519)</f>
        <v>917.49246253333342</v>
      </c>
      <c r="G520" s="138">
        <f t="shared" ref="G520" si="882">SUM(G518:G519)</f>
        <v>902.89844553333342</v>
      </c>
      <c r="H520" s="138">
        <f t="shared" ref="H520" si="883">SUM(H518:H519)</f>
        <v>900.01985613333352</v>
      </c>
      <c r="I520" s="138">
        <f t="shared" ref="I520" si="884">SUM(I518:I519)</f>
        <v>894.14493613333354</v>
      </c>
      <c r="J520" s="138">
        <f t="shared" ref="J520" si="885">SUM(J518:J519)</f>
        <v>865.91107013333374</v>
      </c>
      <c r="K520" s="138">
        <f t="shared" ref="K520" si="886">SUM(K518:K519)</f>
        <v>819.49313413333311</v>
      </c>
      <c r="L520" s="138">
        <f t="shared" ref="L520" si="887">SUM(L518:L519)</f>
        <v>817.24144413333329</v>
      </c>
      <c r="M520" s="138">
        <f t="shared" ref="M520" si="888">SUM(M518:M519)</f>
        <v>807.26427613333351</v>
      </c>
      <c r="N520" s="138">
        <f t="shared" ref="N520" si="889">SUM(N518:N519)</f>
        <v>742.80301413333325</v>
      </c>
      <c r="O520" s="138">
        <f t="shared" ref="O520" si="890">SUM(O518:O519)</f>
        <v>720.6917271333333</v>
      </c>
      <c r="P520" s="138">
        <f t="shared" ref="P520" si="891">SUM(P518:P519)</f>
        <v>695.14757179999992</v>
      </c>
      <c r="Q520" s="138">
        <f t="shared" ref="Q520" si="892">SUM(Q518:Q519)</f>
        <v>672.8874507999999</v>
      </c>
      <c r="R520" s="138">
        <f t="shared" ref="R520" si="893">SUM(R518:R519)</f>
        <v>656.14197879999995</v>
      </c>
      <c r="S520" s="138">
        <f t="shared" ref="S520" si="894">SUM(S518:S519)</f>
        <v>583.39436179999984</v>
      </c>
      <c r="T520" s="138">
        <f t="shared" ref="T520" si="895">SUM(T518:T519)</f>
        <v>583.39436179999984</v>
      </c>
      <c r="U520" s="138">
        <f t="shared" ref="U520" si="896">SUM(U518:U519)</f>
        <v>578.82379079999987</v>
      </c>
      <c r="V520" s="138">
        <f t="shared" ref="V520" si="897">SUM(V518:V519)</f>
        <v>560.04560979999985</v>
      </c>
      <c r="W520" s="138">
        <f t="shared" ref="W520" si="898">SUM(W518:W519)</f>
        <v>537.51288379999983</v>
      </c>
      <c r="X520" s="138">
        <f t="shared" ref="X520" si="899">SUM(X518:X519)</f>
        <v>474.71393579999994</v>
      </c>
      <c r="Y520" s="138">
        <f t="shared" ref="Y520" si="900">SUM(Y518:Y519)</f>
        <v>469.21955079999987</v>
      </c>
      <c r="Z520" s="138">
        <f t="shared" ref="Z520" si="901">SUM(Z518:Z519)</f>
        <v>466.82105680000001</v>
      </c>
      <c r="AA520" s="138">
        <f t="shared" ref="AA520" si="902">SUM(AA518:AA519)</f>
        <v>466.82105679999995</v>
      </c>
      <c r="AB520" s="138">
        <f t="shared" ref="AB520" si="903">SUM(AB518:AB519)</f>
        <v>455.23956479999993</v>
      </c>
      <c r="AC520" s="138">
        <f t="shared" ref="AC520" si="904">SUM(AC518:AC519)</f>
        <v>455.23956479999998</v>
      </c>
      <c r="AD520" s="138">
        <f t="shared" ref="AD520" si="905">SUM(AD518:AD519)</f>
        <v>372.41919480000007</v>
      </c>
      <c r="AE520" s="138">
        <f t="shared" ref="AE520" si="906">SUM(AE518:AE519)</f>
        <v>367.16276780000015</v>
      </c>
      <c r="AF520" s="138">
        <f t="shared" ref="AF520" si="907">SUM(AF518:AF519)</f>
        <v>335.02493680000003</v>
      </c>
      <c r="AG520" s="138">
        <f t="shared" ref="AG520" si="908">SUM(AG518:AG519)</f>
        <v>317.06202380000008</v>
      </c>
      <c r="AH520" s="138">
        <f t="shared" ref="AH520" si="909">SUM(AH518:AH519)</f>
        <v>301.45134080000008</v>
      </c>
      <c r="AI520" s="138">
        <f t="shared" ref="AI520" si="910">SUM(AI518:AI519)</f>
        <v>292.3644018</v>
      </c>
      <c r="AJ520" s="138">
        <f t="shared" ref="AJ520" si="911">SUM(AJ518:AJ519)</f>
        <v>288.2986338</v>
      </c>
      <c r="AK520" s="138">
        <f t="shared" ref="AK520" si="912">SUM(AK518:AK519)</f>
        <v>277.38294680000001</v>
      </c>
      <c r="AL520" s="138">
        <f t="shared" ref="AL520" si="913">SUM(AL518:AL519)</f>
        <v>260.96738480000005</v>
      </c>
      <c r="AM520" s="138">
        <f t="shared" ref="AM520" si="914">SUM(AM518:AM519)</f>
        <v>236.27676980000001</v>
      </c>
      <c r="AN520" s="138">
        <f t="shared" ref="AN520" si="915">SUM(AN518:AN519)</f>
        <v>223.11209180000003</v>
      </c>
      <c r="AO520" s="138">
        <f t="shared" ref="AO520" si="916">SUM(AO518:AO519)</f>
        <v>98.148369799999998</v>
      </c>
      <c r="AP520" s="138">
        <f t="shared" ref="AP520" si="917">SUM(AP518:AP519)</f>
        <v>93.820907439999971</v>
      </c>
      <c r="AQ520" s="138">
        <f t="shared" ref="AQ520" si="918">SUM(AQ518:AQ519)</f>
        <v>84.738483439999982</v>
      </c>
      <c r="AR520" s="138">
        <f t="shared" ref="AR520" si="919">SUM(AR518:AR519)</f>
        <v>41.328012440000002</v>
      </c>
      <c r="AS520" s="138">
        <f t="shared" ref="AS520" si="920">SUM(AS518:AS519)</f>
        <v>29.747577440000001</v>
      </c>
      <c r="AT520" s="138">
        <f t="shared" ref="AT520" si="921">SUM(AT518:AT519)</f>
        <v>0</v>
      </c>
    </row>
  </sheetData>
  <conditionalFormatting sqref="E110:AT151">
    <cfRule type="cellIs" dxfId="0" priority="1" operator="equal">
      <formula>"Remains"</formula>
    </cfRule>
  </conditionalFormatting>
  <dataValidations count="2">
    <dataValidation type="decimal" allowBlank="1" showInputMessage="1" showErrorMessage="1" sqref="E79:AT79" xr:uid="{00000000-0002-0000-0900-000000000000}">
      <formula1>0</formula1>
      <formula2>1</formula2>
    </dataValidation>
    <dataValidation type="list" allowBlank="1" showInputMessage="1" showErrorMessage="1" sqref="E110:AT151" xr:uid="{00000000-0002-0000-0900-000001000000}">
      <formula1>"Remains,Exits"</formula1>
    </dataValidation>
  </dataValidations>
  <printOptions horizontalCentered="1"/>
  <pageMargins left="0.7" right="0.7" top="0.75" bottom="0.75" header="0.3" footer="0.3"/>
  <pageSetup scale="77" fitToHeight="2" orientation="landscape" r:id="rId1"/>
  <headerFooter scaleWithDoc="0"/>
  <ignoredErrors>
    <ignoredError sqref="U81:AS81 G95:AS95 G32:AS32 G38:AS39 G41:AS44 G48:AS48 G50:AS50 G74:AS77 G34:AS36 F31:AT31 G54:AS64 G72:AS72 E67:AT69 E99:AT99 D47:D51 E100 E101:AT101 E103:AT105 F102:AT102 E71:AT71 F70:AT70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1"/>
    <pageSetUpPr autoPageBreaks="0"/>
  </sheetPr>
  <dimension ref="A1"/>
  <sheetViews>
    <sheetView showGridLines="0" zoomScale="85" zoomScaleNormal="85" workbookViewId="0"/>
  </sheetViews>
  <sheetFormatPr defaultRowHeight="14.75" x14ac:dyDescent="0.7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autoPageBreaks="0" fitToPage="1"/>
  </sheetPr>
  <dimension ref="A1:U109"/>
  <sheetViews>
    <sheetView showGridLines="0" topLeftCell="A16" zoomScale="85" zoomScaleNormal="85" zoomScaleSheetLayoutView="85" workbookViewId="0"/>
  </sheetViews>
  <sheetFormatPr defaultColWidth="8.7265625" defaultRowHeight="14.5" x14ac:dyDescent="0.75"/>
  <cols>
    <col min="1" max="1" width="8.7265625" style="162"/>
    <col min="2" max="2" width="48.26953125" style="162" customWidth="1"/>
    <col min="3" max="3" width="15" style="162" bestFit="1" customWidth="1"/>
    <col min="4" max="6" width="12" style="162" customWidth="1"/>
    <col min="7" max="8" width="11.7265625" style="162" customWidth="1"/>
    <col min="9" max="9" width="15" style="162" bestFit="1" customWidth="1"/>
    <col min="10" max="10" width="11.7265625" style="162" customWidth="1"/>
    <col min="11" max="11" width="44.54296875" style="162" customWidth="1"/>
    <col min="12" max="14" width="11.7265625" style="162" customWidth="1"/>
    <col min="15" max="18" width="11.36328125" style="162" bestFit="1" customWidth="1"/>
    <col min="19" max="20" width="11.36328125" style="162" customWidth="1"/>
    <col min="21" max="22" width="11.36328125" style="162" bestFit="1" customWidth="1"/>
    <col min="23" max="16384" width="8.7265625" style="162"/>
  </cols>
  <sheetData>
    <row r="1" spans="1:21" x14ac:dyDescent="0.75">
      <c r="A1" s="161" t="str" cm="1">
        <f t="array" aca="1" ref="A1" ca="1">MID(CELL("filename",A1),FIND("]",CELL("filename",A1))+1,255)</f>
        <v>Dec 2021 TS 10-K BalSht ($M)</v>
      </c>
    </row>
    <row r="2" spans="1:21" ht="14.5" customHeight="1" x14ac:dyDescent="0.75">
      <c r="A2" s="161"/>
    </row>
    <row r="3" spans="1:21" ht="14.5" customHeight="1" x14ac:dyDescent="0.75">
      <c r="B3" s="162" t="s">
        <v>132</v>
      </c>
    </row>
    <row r="4" spans="1:21" ht="14.5" customHeight="1" x14ac:dyDescent="0.75">
      <c r="B4" s="162" t="s">
        <v>133</v>
      </c>
    </row>
    <row r="5" spans="1:21" ht="14.5" customHeight="1" x14ac:dyDescent="0.75">
      <c r="B5" s="163" t="s">
        <v>313</v>
      </c>
      <c r="E5" s="162" t="s">
        <v>324</v>
      </c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</row>
    <row r="6" spans="1:21" ht="14.5" customHeight="1" x14ac:dyDescent="0.75">
      <c r="B6" s="164"/>
      <c r="C6" s="164"/>
      <c r="D6" s="164"/>
      <c r="E6" s="1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</row>
    <row r="7" spans="1:21" ht="14.5" customHeight="1" x14ac:dyDescent="0.75">
      <c r="B7" s="165" t="s">
        <v>46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</row>
    <row r="8" spans="1:21" ht="14.5" customHeight="1" x14ac:dyDescent="0.75">
      <c r="B8" s="164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164"/>
    </row>
    <row r="9" spans="1:21" ht="14.5" customHeight="1" x14ac:dyDescent="0.75">
      <c r="B9" s="166" t="s">
        <v>3</v>
      </c>
      <c r="C9" s="164"/>
      <c r="D9" s="164"/>
      <c r="E9" s="166" t="s">
        <v>55</v>
      </c>
      <c r="F9" s="166"/>
      <c r="G9" s="166"/>
      <c r="H9" s="166"/>
      <c r="I9" s="164"/>
      <c r="J9" s="164"/>
      <c r="K9" s="166" t="s">
        <v>62</v>
      </c>
      <c r="L9" s="164"/>
      <c r="M9" s="164"/>
      <c r="N9" s="164"/>
      <c r="O9" s="164"/>
      <c r="P9" s="164"/>
      <c r="Q9" s="164"/>
      <c r="R9" s="164"/>
      <c r="S9" s="164"/>
      <c r="T9" s="164"/>
      <c r="U9" s="164"/>
    </row>
    <row r="10" spans="1:21" ht="14.5" customHeight="1" x14ac:dyDescent="0.75">
      <c r="B10" s="167" t="s">
        <v>45</v>
      </c>
      <c r="C10" s="164"/>
      <c r="D10" s="164"/>
      <c r="E10" s="164" t="s">
        <v>4</v>
      </c>
      <c r="F10" s="164"/>
      <c r="G10" s="164"/>
      <c r="H10" s="164"/>
      <c r="I10" s="168">
        <f>'2021-12-31 TS 10-K BalSht'!I10/1000</f>
        <v>3101.87</v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</row>
    <row r="11" spans="1:21" ht="14.5" customHeight="1" x14ac:dyDescent="0.75">
      <c r="B11" s="164" t="s">
        <v>10</v>
      </c>
      <c r="C11" s="168">
        <f>'2021-12-31 TS 10-K BalSht'!C11/1000</f>
        <v>5606.732</v>
      </c>
      <c r="D11" s="164"/>
      <c r="E11" s="169"/>
      <c r="F11" s="169"/>
      <c r="G11" s="169"/>
      <c r="H11" s="169"/>
      <c r="I11" s="170"/>
      <c r="J11" s="164"/>
      <c r="L11" s="171" t="s">
        <v>61</v>
      </c>
      <c r="M11" s="171" t="s">
        <v>9</v>
      </c>
      <c r="N11" s="171" t="s">
        <v>58</v>
      </c>
      <c r="O11" s="171" t="s">
        <v>1</v>
      </c>
      <c r="P11" s="171" t="s">
        <v>2</v>
      </c>
      <c r="Q11" s="164"/>
      <c r="R11" s="164"/>
      <c r="S11" s="164"/>
      <c r="T11" s="164"/>
      <c r="U11" s="164"/>
    </row>
    <row r="12" spans="1:21" ht="14.5" customHeight="1" x14ac:dyDescent="0.75">
      <c r="B12" s="164" t="s">
        <v>11</v>
      </c>
      <c r="C12" s="168">
        <f>'2021-12-31 TS 10-K BalSht'!C12/1000</f>
        <v>107.636</v>
      </c>
      <c r="D12" s="164"/>
      <c r="E12" s="167" t="s">
        <v>52</v>
      </c>
      <c r="F12" s="167"/>
      <c r="G12" s="167"/>
      <c r="H12" s="167"/>
      <c r="I12" s="168"/>
      <c r="J12" s="164"/>
      <c r="K12" s="162" t="s">
        <v>286</v>
      </c>
      <c r="L12" s="168">
        <f>'2021-12-31 TS 10-K BalSht'!L12/1000</f>
        <v>3049.2330000000002</v>
      </c>
      <c r="M12" s="168">
        <f>'2021-12-31 TS 10-K BalSht'!M12/1000</f>
        <v>1879.1479999999999</v>
      </c>
      <c r="N12" s="168">
        <f>'2021-12-31 TS 10-K BalSht'!N12/1000</f>
        <v>406.69299999999998</v>
      </c>
      <c r="O12" s="168">
        <f>'2021-12-31 TS 10-K BalSht'!O12/1000</f>
        <v>271.65800000000002</v>
      </c>
      <c r="P12" s="168">
        <f>SUM(L12:O12)</f>
        <v>5606.7320000000009</v>
      </c>
      <c r="Q12" s="164"/>
      <c r="R12" s="164"/>
      <c r="S12" s="164"/>
      <c r="T12" s="164"/>
      <c r="U12" s="164"/>
    </row>
    <row r="13" spans="1:21" ht="14.5" customHeight="1" x14ac:dyDescent="0.75">
      <c r="B13" s="164" t="s">
        <v>12</v>
      </c>
      <c r="C13" s="172">
        <f>C11+C12</f>
        <v>5714.3680000000004</v>
      </c>
      <c r="D13" s="164"/>
      <c r="E13" s="164" t="s">
        <v>33</v>
      </c>
      <c r="F13" s="164"/>
      <c r="G13" s="164"/>
      <c r="H13" s="164"/>
      <c r="I13" s="168">
        <f>'2021-12-31 TS 10-K BalSht'!I13/1000</f>
        <v>17.216999999999999</v>
      </c>
      <c r="J13" s="164"/>
      <c r="K13" s="162" t="s">
        <v>287</v>
      </c>
      <c r="L13" s="168">
        <f>'2021-12-31 TS 10-K BalSht'!L13/1000</f>
        <v>-1318.1969999999999</v>
      </c>
      <c r="M13" s="168">
        <f>'2021-12-31 TS 10-K BalSht'!M13/1000</f>
        <v>-672.55600000000004</v>
      </c>
      <c r="N13" s="168">
        <f>'2021-12-31 TS 10-K BalSht'!N13/1000</f>
        <v>-251.56700000000001</v>
      </c>
      <c r="O13" s="168">
        <f>'2021-12-31 TS 10-K BalSht'!O13/1000</f>
        <v>-124.877</v>
      </c>
      <c r="P13" s="168">
        <f>SUM(L13:O13)</f>
        <v>-2367.1969999999997</v>
      </c>
      <c r="Q13" s="164"/>
      <c r="R13" s="164"/>
      <c r="S13" s="164"/>
      <c r="T13" s="164"/>
      <c r="U13" s="164"/>
    </row>
    <row r="14" spans="1:21" ht="14.5" customHeight="1" x14ac:dyDescent="0.75">
      <c r="B14" s="164" t="s">
        <v>13</v>
      </c>
      <c r="C14" s="168">
        <f>'2021-12-31 TS 10-K BalSht'!C14/1000</f>
        <v>-2367.1970000000001</v>
      </c>
      <c r="D14" s="164"/>
      <c r="E14" s="164" t="s">
        <v>34</v>
      </c>
      <c r="F14" s="164"/>
      <c r="G14" s="164"/>
      <c r="H14" s="164"/>
      <c r="I14" s="168">
        <f>'2021-12-31 TS 10-K BalSht'!I14/1000</f>
        <v>105.965</v>
      </c>
      <c r="J14" s="164"/>
      <c r="K14" s="162" t="s">
        <v>288</v>
      </c>
      <c r="L14" s="172">
        <f>L12+L13</f>
        <v>1731.0360000000003</v>
      </c>
      <c r="M14" s="172">
        <f t="shared" ref="M14:P16" si="0">M12+M13</f>
        <v>1206.5919999999999</v>
      </c>
      <c r="N14" s="172">
        <f t="shared" si="0"/>
        <v>155.12599999999998</v>
      </c>
      <c r="O14" s="172">
        <f t="shared" si="0"/>
        <v>146.78100000000001</v>
      </c>
      <c r="P14" s="172">
        <f t="shared" si="0"/>
        <v>3239.5350000000012</v>
      </c>
      <c r="Q14" s="164"/>
      <c r="R14" s="164"/>
      <c r="S14" s="164"/>
      <c r="T14" s="164"/>
      <c r="U14" s="164"/>
    </row>
    <row r="15" spans="1:21" ht="14.5" customHeight="1" x14ac:dyDescent="0.75">
      <c r="B15" s="164" t="s">
        <v>14</v>
      </c>
      <c r="C15" s="173">
        <f>C13+C14</f>
        <v>3347.1710000000003</v>
      </c>
      <c r="D15" s="164"/>
      <c r="E15" s="164" t="s">
        <v>35</v>
      </c>
      <c r="F15" s="164"/>
      <c r="G15" s="164"/>
      <c r="H15" s="164"/>
      <c r="I15" s="168">
        <f>'2021-12-31 TS 10-K BalSht'!I15/1000</f>
        <v>49.997</v>
      </c>
      <c r="J15" s="164"/>
      <c r="K15" s="162" t="s">
        <v>11</v>
      </c>
      <c r="L15" s="164"/>
      <c r="M15" s="164"/>
      <c r="N15" s="164"/>
      <c r="O15" s="164"/>
      <c r="P15" s="168">
        <f>'2021-12-31 TS 10-K BalSht'!P15/1000</f>
        <v>107.636</v>
      </c>
      <c r="Q15" s="164"/>
      <c r="R15" s="164"/>
      <c r="S15" s="164"/>
      <c r="T15" s="164"/>
      <c r="U15" s="164"/>
    </row>
    <row r="16" spans="1:21" ht="14.5" customHeight="1" x14ac:dyDescent="0.75">
      <c r="B16" s="164" t="s">
        <v>15</v>
      </c>
      <c r="C16" s="168">
        <f>'2021-12-31 TS 10-K BalSht'!C16/1000</f>
        <v>1093.922</v>
      </c>
      <c r="D16" s="164"/>
      <c r="E16" s="164" t="s">
        <v>36</v>
      </c>
      <c r="F16" s="164"/>
      <c r="G16" s="164"/>
      <c r="H16" s="164"/>
      <c r="I16" s="168">
        <f>'2021-12-31 TS 10-K BalSht'!I16/1000</f>
        <v>32.881999999999998</v>
      </c>
      <c r="J16" s="164"/>
      <c r="K16" s="162" t="s">
        <v>14</v>
      </c>
      <c r="L16" s="174"/>
      <c r="M16" s="168"/>
      <c r="N16" s="175"/>
      <c r="O16" s="175"/>
      <c r="P16" s="173">
        <f t="shared" si="0"/>
        <v>3347.1710000000012</v>
      </c>
      <c r="Q16" s="164"/>
      <c r="R16" s="164"/>
      <c r="S16" s="164"/>
      <c r="T16" s="164"/>
      <c r="U16" s="164"/>
    </row>
    <row r="17" spans="2:21" ht="14.5" customHeight="1" x14ac:dyDescent="0.75">
      <c r="B17" s="164" t="s">
        <v>16</v>
      </c>
      <c r="C17" s="168">
        <f>'2021-12-31 TS 10-K BalSht'!C17/1000</f>
        <v>-823.08699999999999</v>
      </c>
      <c r="D17" s="164"/>
      <c r="E17" s="164" t="s">
        <v>37</v>
      </c>
      <c r="F17" s="164"/>
      <c r="G17" s="164"/>
      <c r="H17" s="164"/>
      <c r="I17" s="168">
        <f>'2021-12-31 TS 10-K BalSht'!I17/1000</f>
        <v>7.0030000000000001</v>
      </c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64"/>
      <c r="U17" s="164"/>
    </row>
    <row r="18" spans="2:21" ht="14.5" customHeight="1" x14ac:dyDescent="0.75">
      <c r="B18" s="164" t="s">
        <v>17</v>
      </c>
      <c r="C18" s="172">
        <f>C16+C17</f>
        <v>270.83500000000004</v>
      </c>
      <c r="D18" s="164"/>
      <c r="E18" s="164" t="s">
        <v>38</v>
      </c>
      <c r="F18" s="164"/>
      <c r="G18" s="164"/>
      <c r="H18" s="164"/>
      <c r="I18" s="168">
        <f>'2021-12-31 TS 10-K BalSht'!I18/1000</f>
        <v>25.716000000000001</v>
      </c>
      <c r="J18" s="164"/>
      <c r="K18" s="164"/>
      <c r="L18" s="164"/>
      <c r="M18" s="164"/>
      <c r="N18" s="164"/>
      <c r="O18" s="164"/>
      <c r="P18" s="164"/>
      <c r="Q18" s="164"/>
      <c r="R18" s="164"/>
      <c r="S18" s="164"/>
      <c r="T18" s="164"/>
      <c r="U18" s="164"/>
    </row>
    <row r="19" spans="2:21" ht="14.5" customHeight="1" x14ac:dyDescent="0.75">
      <c r="B19" s="164" t="s">
        <v>18</v>
      </c>
      <c r="C19" s="172">
        <f>C15+C18</f>
        <v>3618.0060000000003</v>
      </c>
      <c r="D19" s="164"/>
      <c r="E19" s="164" t="s">
        <v>39</v>
      </c>
      <c r="F19" s="164"/>
      <c r="G19" s="164"/>
      <c r="H19" s="164"/>
      <c r="I19" s="168">
        <f>'2021-12-31 TS 10-K BalSht'!I19/1000</f>
        <v>33.877000000000002</v>
      </c>
      <c r="J19" s="164"/>
      <c r="K19" s="177" t="s">
        <v>1</v>
      </c>
      <c r="N19" s="164"/>
      <c r="O19" s="164"/>
      <c r="P19" s="164"/>
      <c r="Q19" s="164"/>
      <c r="R19" s="164"/>
      <c r="S19" s="164"/>
      <c r="T19" s="164"/>
      <c r="U19" s="164"/>
    </row>
    <row r="20" spans="2:21" ht="14.5" customHeight="1" x14ac:dyDescent="0.75">
      <c r="B20" s="164"/>
      <c r="C20" s="168"/>
      <c r="D20" s="164"/>
      <c r="E20" s="164" t="s">
        <v>40</v>
      </c>
      <c r="F20" s="164"/>
      <c r="G20" s="164"/>
      <c r="H20" s="164"/>
      <c r="I20" s="168">
        <f>'2021-12-31 TS 10-K BalSht'!I20/1000</f>
        <v>93.039000000000001</v>
      </c>
      <c r="J20" s="164"/>
      <c r="K20" s="162" t="s">
        <v>117</v>
      </c>
      <c r="L20" s="178">
        <f>'2021-12-31 TS 10-K BalSht'!L20/1000</f>
        <v>19.338999999999999</v>
      </c>
      <c r="O20" s="164"/>
      <c r="P20" s="164"/>
      <c r="Q20" s="164"/>
      <c r="R20" s="164"/>
      <c r="S20" s="164"/>
      <c r="T20" s="164"/>
      <c r="U20" s="164"/>
    </row>
    <row r="21" spans="2:21" ht="14.5" customHeight="1" x14ac:dyDescent="0.75">
      <c r="B21" s="167" t="s">
        <v>47</v>
      </c>
      <c r="C21" s="168"/>
      <c r="D21" s="164"/>
      <c r="E21" s="164" t="s">
        <v>53</v>
      </c>
      <c r="F21" s="164"/>
      <c r="G21" s="164"/>
      <c r="H21" s="164"/>
      <c r="I21" s="172">
        <f>SUM(I13:I20)</f>
        <v>365.69600000000003</v>
      </c>
      <c r="J21" s="164"/>
      <c r="K21" s="162" t="s">
        <v>126</v>
      </c>
      <c r="L21" s="178">
        <f>'2021-12-31 TS 10-K BalSht'!L21/1000</f>
        <v>1.6220000000000001</v>
      </c>
      <c r="O21" s="164"/>
      <c r="P21" s="164"/>
      <c r="Q21" s="164"/>
      <c r="R21" s="164"/>
      <c r="S21" s="164"/>
      <c r="T21" s="164"/>
      <c r="U21" s="164"/>
    </row>
    <row r="22" spans="2:21" ht="14.5" customHeight="1" x14ac:dyDescent="0.75">
      <c r="B22" s="164" t="s">
        <v>19</v>
      </c>
      <c r="C22" s="168">
        <f>'2021-12-31 TS 10-K BalSht'!C22/1000</f>
        <v>163.09700000000001</v>
      </c>
      <c r="D22" s="164"/>
      <c r="E22" s="164"/>
      <c r="F22" s="164"/>
      <c r="G22" s="164"/>
      <c r="H22" s="164"/>
      <c r="I22" s="168"/>
      <c r="J22" s="168"/>
      <c r="K22" s="162" t="s">
        <v>127</v>
      </c>
      <c r="L22" s="178">
        <f>'2021-12-31 TS 10-K BalSht'!L22/1000</f>
        <v>3.5230000000000001</v>
      </c>
      <c r="O22" s="164"/>
      <c r="P22" s="164"/>
      <c r="Q22" s="164"/>
      <c r="R22" s="164"/>
      <c r="S22" s="164"/>
      <c r="T22" s="164"/>
      <c r="U22" s="164"/>
    </row>
    <row r="23" spans="2:21" ht="14.5" customHeight="1" x14ac:dyDescent="0.75">
      <c r="B23" s="164" t="s">
        <v>20</v>
      </c>
      <c r="C23" s="168">
        <f>'2021-12-31 TS 10-K BalSht'!C23/1000</f>
        <v>2.2730000000000001</v>
      </c>
      <c r="D23" s="164"/>
      <c r="E23" s="167" t="s">
        <v>54</v>
      </c>
      <c r="F23" s="167"/>
      <c r="G23" s="167"/>
      <c r="H23" s="167"/>
      <c r="I23" s="164"/>
      <c r="J23" s="164"/>
      <c r="K23" s="162" t="s">
        <v>118</v>
      </c>
      <c r="L23" s="178">
        <f>'2021-12-31 TS 10-K BalSht'!L23/1000</f>
        <v>9.2870000000000008</v>
      </c>
      <c r="O23" s="164"/>
      <c r="P23" s="164"/>
      <c r="Q23" s="164"/>
      <c r="R23" s="164"/>
      <c r="S23" s="164"/>
      <c r="T23" s="164"/>
      <c r="U23" s="164"/>
    </row>
    <row r="24" spans="2:21" ht="14.5" customHeight="1" x14ac:dyDescent="0.75">
      <c r="B24" s="164" t="s">
        <v>21</v>
      </c>
      <c r="C24" s="168">
        <f>'2021-12-31 TS 10-K BalSht'!C24/1000</f>
        <v>4.101</v>
      </c>
      <c r="D24" s="164"/>
      <c r="E24" s="164" t="s">
        <v>41</v>
      </c>
      <c r="F24" s="164"/>
      <c r="G24" s="164"/>
      <c r="H24" s="164"/>
      <c r="I24" s="168">
        <f>'2021-12-31 TS 10-K BalSht'!I24/1000</f>
        <v>146.02099999999999</v>
      </c>
      <c r="J24" s="164"/>
      <c r="K24" s="162" t="s">
        <v>128</v>
      </c>
      <c r="L24" s="178">
        <f>'2021-12-31 TS 10-K BalSht'!L24/1000</f>
        <v>13.122</v>
      </c>
      <c r="O24" s="164"/>
      <c r="P24" s="164"/>
      <c r="Q24" s="164"/>
      <c r="R24" s="164"/>
      <c r="S24" s="164"/>
      <c r="T24" s="164"/>
      <c r="U24" s="164"/>
    </row>
    <row r="25" spans="2:21" ht="14.5" customHeight="1" x14ac:dyDescent="0.75">
      <c r="B25" s="164" t="s">
        <v>22</v>
      </c>
      <c r="C25" s="168">
        <f>'2021-12-31 TS 10-K BalSht'!C25/1000</f>
        <v>0</v>
      </c>
      <c r="D25" s="164"/>
      <c r="E25" s="164" t="s">
        <v>42</v>
      </c>
      <c r="F25" s="164"/>
      <c r="G25" s="164"/>
      <c r="H25" s="164"/>
      <c r="I25" s="168">
        <f>'2021-12-31 TS 10-K BalSht'!I25/1000</f>
        <v>18.986999999999998</v>
      </c>
      <c r="J25" s="164"/>
      <c r="K25" s="162" t="s">
        <v>311</v>
      </c>
      <c r="L25" s="178">
        <f>'2021-12-31 TS 10-K BalSht'!L25/1000</f>
        <v>24.327000000000002</v>
      </c>
      <c r="O25" s="164"/>
      <c r="P25" s="164"/>
      <c r="Q25" s="164"/>
      <c r="R25" s="164"/>
    </row>
    <row r="26" spans="2:21" ht="14.5" customHeight="1" x14ac:dyDescent="0.75">
      <c r="B26" s="164" t="s">
        <v>23</v>
      </c>
      <c r="C26" s="168">
        <f>'2021-12-31 TS 10-K BalSht'!C26/1000</f>
        <v>15.872999999999999</v>
      </c>
      <c r="D26" s="164"/>
      <c r="E26" s="164" t="s">
        <v>96</v>
      </c>
      <c r="F26" s="164"/>
      <c r="I26" s="168">
        <f>'2021-12-31 TS 10-K BalSht'!I26/1000</f>
        <v>0</v>
      </c>
      <c r="J26" s="164"/>
      <c r="K26" s="162" t="s">
        <v>1</v>
      </c>
      <c r="L26" s="178">
        <f>'2021-12-31 TS 10-K BalSht'!L26/1000</f>
        <v>7.0990000000000002</v>
      </c>
      <c r="O26" s="164"/>
    </row>
    <row r="27" spans="2:21" ht="14.5" customHeight="1" x14ac:dyDescent="0.75">
      <c r="B27" s="164" t="s">
        <v>24</v>
      </c>
      <c r="C27" s="172">
        <f>SUM(C22:C26)</f>
        <v>185.34399999999999</v>
      </c>
      <c r="D27" s="164"/>
      <c r="E27" s="164" t="s">
        <v>43</v>
      </c>
      <c r="F27" s="164"/>
      <c r="G27" s="164"/>
      <c r="H27" s="164"/>
      <c r="I27" s="168">
        <f>'2021-12-31 TS 10-K BalSht'!I27/1000</f>
        <v>83.278000000000006</v>
      </c>
      <c r="J27" s="164"/>
      <c r="K27" s="162" t="s">
        <v>216</v>
      </c>
      <c r="L27" s="179">
        <f>SUM(L20:L26)</f>
        <v>78.319000000000003</v>
      </c>
      <c r="O27" s="164"/>
    </row>
    <row r="28" spans="2:21" ht="14.5" customHeight="1" x14ac:dyDescent="0.75">
      <c r="B28" s="164"/>
      <c r="C28" s="170"/>
      <c r="D28" s="164"/>
      <c r="E28" s="164" t="s">
        <v>1</v>
      </c>
      <c r="F28" s="164"/>
      <c r="G28" s="164"/>
      <c r="H28" s="164"/>
      <c r="I28" s="168">
        <f>'2021-12-31 TS 10-K BalSht'!I28/1000</f>
        <v>78.319000000000003</v>
      </c>
      <c r="J28" s="164"/>
    </row>
    <row r="29" spans="2:21" ht="14.5" customHeight="1" x14ac:dyDescent="0.75">
      <c r="B29" s="167" t="s">
        <v>48</v>
      </c>
      <c r="C29" s="170"/>
      <c r="D29" s="164"/>
      <c r="E29" s="164" t="s">
        <v>44</v>
      </c>
      <c r="F29" s="164"/>
      <c r="G29" s="164"/>
      <c r="H29" s="164"/>
      <c r="I29" s="172">
        <f>SUM(I24:I28)</f>
        <v>326.60500000000002</v>
      </c>
      <c r="J29" s="164"/>
      <c r="K29" s="177" t="s">
        <v>257</v>
      </c>
    </row>
    <row r="30" spans="2:21" ht="14.5" customHeight="1" x14ac:dyDescent="0.75">
      <c r="B30" s="164" t="s">
        <v>25</v>
      </c>
      <c r="C30" s="168">
        <f>'2021-12-31 TS 10-K BalSht'!C30/1000</f>
        <v>100.55500000000001</v>
      </c>
      <c r="D30" s="164"/>
      <c r="E30" s="164"/>
      <c r="F30" s="164"/>
      <c r="G30" s="164"/>
      <c r="H30" s="164"/>
      <c r="I30" s="168"/>
      <c r="J30" s="164"/>
    </row>
    <row r="31" spans="2:21" ht="14.5" customHeight="1" x14ac:dyDescent="0.75">
      <c r="B31" s="164" t="s">
        <v>21</v>
      </c>
      <c r="C31" s="168">
        <f>'2021-12-31 TS 10-K BalSht'!C31/1000</f>
        <v>0.48</v>
      </c>
      <c r="D31" s="164"/>
      <c r="E31" s="164" t="s">
        <v>8</v>
      </c>
      <c r="F31" s="164"/>
      <c r="G31" s="164"/>
      <c r="H31" s="164"/>
      <c r="I31" s="170">
        <f>'2021-12-31 TS 10-K BalSht'!I31/1000</f>
        <v>12.836</v>
      </c>
      <c r="J31" s="164"/>
      <c r="M31" s="171" t="s">
        <v>264</v>
      </c>
      <c r="N31" s="171"/>
    </row>
    <row r="32" spans="2:21" ht="14.5" customHeight="1" x14ac:dyDescent="0.75">
      <c r="B32" s="164" t="s">
        <v>26</v>
      </c>
      <c r="C32" s="168">
        <f>'2021-12-31 TS 10-K BalSht'!C32/1000</f>
        <v>34.042000000000002</v>
      </c>
      <c r="D32" s="164"/>
      <c r="E32" s="164"/>
      <c r="F32" s="164"/>
      <c r="G32" s="164"/>
      <c r="H32" s="164"/>
      <c r="I32" s="164"/>
      <c r="J32" s="164"/>
      <c r="L32" s="171" t="s">
        <v>176</v>
      </c>
      <c r="M32" s="171" t="s">
        <v>182</v>
      </c>
      <c r="N32" s="171" t="s">
        <v>183</v>
      </c>
      <c r="O32" s="171" t="s">
        <v>265</v>
      </c>
      <c r="P32" s="171" t="s">
        <v>266</v>
      </c>
      <c r="Q32" s="171" t="s">
        <v>2</v>
      </c>
    </row>
    <row r="33" spans="2:17" ht="14.5" customHeight="1" x14ac:dyDescent="0.75">
      <c r="B33" s="164" t="s">
        <v>27</v>
      </c>
      <c r="C33" s="168">
        <f>'2021-12-31 TS 10-K BalSht'!C33/1000</f>
        <v>95.63</v>
      </c>
      <c r="D33" s="164"/>
      <c r="E33" s="175" t="s">
        <v>153</v>
      </c>
      <c r="F33" s="175"/>
      <c r="G33" s="175"/>
      <c r="H33" s="175"/>
      <c r="I33" s="180">
        <f>I10+I21+I29+I31</f>
        <v>3807.0069999999996</v>
      </c>
      <c r="J33" s="164"/>
      <c r="L33" s="181" t="s">
        <v>177</v>
      </c>
      <c r="M33" s="170">
        <f>'2021-12-31 TS 10-K BalSht'!M33/1000</f>
        <v>12.14</v>
      </c>
      <c r="N33" s="170">
        <f>'2021-12-31 TS 10-K BalSht'!N33/1000</f>
        <v>0</v>
      </c>
      <c r="O33" s="170">
        <f>'2021-12-31 TS 10-K BalSht'!O33/1000</f>
        <v>35.799999999999997</v>
      </c>
      <c r="P33" s="170">
        <f>'2021-12-31 TS 10-K BalSht'!P33/1000</f>
        <v>47.572000000000003</v>
      </c>
      <c r="Q33" s="170">
        <f t="shared" ref="Q33:Q38" si="1">SUM(M33:P33)</f>
        <v>95.512</v>
      </c>
    </row>
    <row r="34" spans="2:17" ht="14.5" customHeight="1" x14ac:dyDescent="0.75">
      <c r="B34" s="164" t="s">
        <v>28</v>
      </c>
      <c r="C34" s="168">
        <f>'2021-12-31 TS 10-K BalSht'!C34/1000</f>
        <v>21.571000000000002</v>
      </c>
      <c r="D34" s="164"/>
      <c r="E34" s="164"/>
      <c r="F34" s="164"/>
      <c r="G34" s="164"/>
      <c r="H34" s="164"/>
      <c r="I34" s="168"/>
      <c r="J34" s="164"/>
      <c r="L34" s="181" t="s">
        <v>178</v>
      </c>
      <c r="M34" s="170">
        <f>'2021-12-31 TS 10-K BalSht'!M34/1000</f>
        <v>4.3109999999999999</v>
      </c>
      <c r="N34" s="170">
        <f>'2021-12-31 TS 10-K BalSht'!N34/1000</f>
        <v>4.6139999999999999</v>
      </c>
      <c r="O34" s="170">
        <f>'2021-12-31 TS 10-K BalSht'!O34/1000</f>
        <v>30.327000000000002</v>
      </c>
      <c r="P34" s="170">
        <f>'2021-12-31 TS 10-K BalSht'!P34/1000</f>
        <v>42.572000000000003</v>
      </c>
      <c r="Q34" s="170">
        <f t="shared" si="1"/>
        <v>81.824000000000012</v>
      </c>
    </row>
    <row r="35" spans="2:17" ht="14.5" customHeight="1" x14ac:dyDescent="0.75">
      <c r="B35" s="164" t="s">
        <v>150</v>
      </c>
      <c r="C35" s="168">
        <f>'2021-12-31 TS 10-K BalSht'!C35/1000</f>
        <v>0</v>
      </c>
      <c r="D35" s="164"/>
      <c r="E35" s="166" t="s">
        <v>5</v>
      </c>
      <c r="F35" s="166"/>
      <c r="G35" s="166"/>
      <c r="H35" s="166"/>
      <c r="I35" s="164"/>
      <c r="J35" s="164"/>
      <c r="L35" s="181" t="s">
        <v>179</v>
      </c>
      <c r="M35" s="170">
        <f>'2021-12-31 TS 10-K BalSht'!M35/1000</f>
        <v>8.5760000000000005</v>
      </c>
      <c r="N35" s="170">
        <f>'2021-12-31 TS 10-K BalSht'!N35/1000</f>
        <v>4.2149999999999999</v>
      </c>
      <c r="O35" s="170">
        <f>'2021-12-31 TS 10-K BalSht'!O35/1000</f>
        <v>82.006</v>
      </c>
      <c r="P35" s="170">
        <f>'2021-12-31 TS 10-K BalSht'!P35/1000</f>
        <v>42.572000000000003</v>
      </c>
      <c r="Q35" s="170">
        <f t="shared" si="1"/>
        <v>137.369</v>
      </c>
    </row>
    <row r="36" spans="2:17" ht="14.5" customHeight="1" x14ac:dyDescent="0.75">
      <c r="B36" s="164" t="s">
        <v>29</v>
      </c>
      <c r="C36" s="168">
        <f>'2021-12-31 TS 10-K BalSht'!C36/1000</f>
        <v>59.701000000000001</v>
      </c>
      <c r="D36" s="164"/>
      <c r="E36" s="164" t="s">
        <v>7</v>
      </c>
      <c r="F36" s="164"/>
      <c r="G36" s="164"/>
      <c r="H36" s="164"/>
      <c r="I36" s="170">
        <f>'2021-12-31 TS 10-K BalSht'!I36/1000</f>
        <v>994.86500000000001</v>
      </c>
      <c r="J36" s="164"/>
      <c r="L36" s="181" t="s">
        <v>180</v>
      </c>
      <c r="M36" s="170">
        <f>'2021-12-31 TS 10-K BalSht'!M36/1000</f>
        <v>0</v>
      </c>
      <c r="N36" s="170">
        <f>'2021-12-31 TS 10-K BalSht'!N36/1000</f>
        <v>3.7440000000000002</v>
      </c>
      <c r="O36" s="170">
        <f>'2021-12-31 TS 10-K BalSht'!O36/1000</f>
        <v>75.852999999999994</v>
      </c>
      <c r="P36" s="170">
        <f>'2021-12-31 TS 10-K BalSht'!P36/1000</f>
        <v>42.572000000000003</v>
      </c>
      <c r="Q36" s="170">
        <f t="shared" si="1"/>
        <v>122.169</v>
      </c>
    </row>
    <row r="37" spans="2:17" ht="14.5" customHeight="1" x14ac:dyDescent="0.75">
      <c r="B37" s="164" t="s">
        <v>30</v>
      </c>
      <c r="C37" s="168">
        <f>'2021-12-31 TS 10-K BalSht'!C37/1000</f>
        <v>87.233999999999995</v>
      </c>
      <c r="D37" s="164"/>
      <c r="E37" s="164" t="s">
        <v>56</v>
      </c>
      <c r="F37" s="164"/>
      <c r="G37" s="164"/>
      <c r="H37" s="164"/>
      <c r="I37" s="168">
        <f>'2021-12-31 TS 10-K BalSht'!I37/1000</f>
        <v>-1.46</v>
      </c>
      <c r="J37" s="164"/>
      <c r="L37" s="181" t="s">
        <v>181</v>
      </c>
      <c r="M37" s="170">
        <f>'2021-12-31 TS 10-K BalSht'!M37/1000</f>
        <v>0</v>
      </c>
      <c r="N37" s="170">
        <f>'2021-12-31 TS 10-K BalSht'!N37/1000</f>
        <v>3.2930000000000001</v>
      </c>
      <c r="O37" s="170">
        <f>'2021-12-31 TS 10-K BalSht'!O37/1000</f>
        <v>63.716999999999999</v>
      </c>
      <c r="P37" s="170">
        <f>'2021-12-31 TS 10-K BalSht'!P37/1000</f>
        <v>157.94300000000001</v>
      </c>
      <c r="Q37" s="170">
        <f t="shared" si="1"/>
        <v>224.95300000000003</v>
      </c>
    </row>
    <row r="38" spans="2:17" ht="14.5" customHeight="1" x14ac:dyDescent="0.75">
      <c r="B38" s="164" t="s">
        <v>49</v>
      </c>
      <c r="C38" s="172">
        <f>SUM(C30:C37)</f>
        <v>399.21299999999997</v>
      </c>
      <c r="D38" s="164"/>
      <c r="E38" s="164" t="s">
        <v>6</v>
      </c>
      <c r="F38" s="164"/>
      <c r="G38" s="164"/>
      <c r="H38" s="164"/>
      <c r="I38" s="168">
        <f>'2021-12-31 TS 10-K BalSht'!I38/1000</f>
        <v>119.1</v>
      </c>
      <c r="J38" s="164"/>
      <c r="L38" s="181" t="s">
        <v>312</v>
      </c>
      <c r="M38" s="170">
        <f>'2021-12-31 TS 10-K BalSht'!M38/1000</f>
        <v>0</v>
      </c>
      <c r="N38" s="170">
        <f>'2021-12-31 TS 10-K BalSht'!N38/1000</f>
        <v>2.8180000000000001</v>
      </c>
      <c r="O38" s="170">
        <f>'2021-12-31 TS 10-K BalSht'!O38/1000</f>
        <v>0</v>
      </c>
      <c r="P38" s="170">
        <f>'2021-12-31 TS 10-K BalSht'!P38/1000</f>
        <v>143.203</v>
      </c>
      <c r="Q38" s="170">
        <f t="shared" si="1"/>
        <v>146.02100000000002</v>
      </c>
    </row>
    <row r="39" spans="2:17" ht="14.5" customHeight="1" x14ac:dyDescent="0.75">
      <c r="B39" s="164"/>
      <c r="C39" s="170"/>
      <c r="D39" s="164"/>
      <c r="E39" s="164" t="s">
        <v>57</v>
      </c>
      <c r="F39" s="164"/>
      <c r="G39" s="164"/>
      <c r="H39" s="164"/>
      <c r="I39" s="172">
        <f>'2021-12-31 TS 10-K BalSht'!I39/1000</f>
        <v>1112.5050000000001</v>
      </c>
      <c r="J39" s="170"/>
    </row>
    <row r="40" spans="2:17" ht="14.5" customHeight="1" x14ac:dyDescent="0.75">
      <c r="B40" s="167" t="s">
        <v>50</v>
      </c>
      <c r="C40" s="170"/>
      <c r="D40" s="164"/>
      <c r="J40" s="164"/>
    </row>
    <row r="41" spans="2:17" ht="14.5" customHeight="1" x14ac:dyDescent="0.75">
      <c r="B41" s="164" t="s">
        <v>31</v>
      </c>
      <c r="C41" s="170">
        <f>'2021-12-31 TS 10-K BalSht'!C41/1000</f>
        <v>665.69299999999998</v>
      </c>
      <c r="D41" s="164"/>
      <c r="J41" s="164"/>
      <c r="K41" s="177" t="s">
        <v>63</v>
      </c>
      <c r="L41" s="182" t="s">
        <v>208</v>
      </c>
      <c r="M41" s="182"/>
    </row>
    <row r="42" spans="2:17" ht="14.5" customHeight="1" x14ac:dyDescent="0.75">
      <c r="B42" s="164" t="s">
        <v>32</v>
      </c>
      <c r="C42" s="170">
        <f>'2021-12-31 TS 10-K BalSht'!C42/1000</f>
        <v>16.117000000000001</v>
      </c>
      <c r="D42" s="164"/>
      <c r="J42" s="164"/>
      <c r="L42" s="182" t="s">
        <v>312</v>
      </c>
      <c r="M42" s="182" t="s">
        <v>181</v>
      </c>
    </row>
    <row r="43" spans="2:17" ht="14.5" customHeight="1" x14ac:dyDescent="0.75">
      <c r="B43" s="164" t="s">
        <v>1</v>
      </c>
      <c r="C43" s="170">
        <f>'2021-12-31 TS 10-K BalSht'!C43/1000</f>
        <v>35.139000000000003</v>
      </c>
      <c r="D43" s="164"/>
      <c r="E43" s="164"/>
      <c r="F43" s="164"/>
      <c r="G43" s="164"/>
      <c r="H43" s="164"/>
      <c r="I43" s="168"/>
      <c r="J43" s="164"/>
      <c r="K43" s="177" t="s">
        <v>267</v>
      </c>
    </row>
    <row r="44" spans="2:17" ht="14.5" customHeight="1" x14ac:dyDescent="0.75">
      <c r="B44" s="164" t="s">
        <v>51</v>
      </c>
      <c r="C44" s="172">
        <f>SUM(C41:C43)</f>
        <v>716.94899999999996</v>
      </c>
      <c r="D44" s="164"/>
      <c r="E44" s="164"/>
      <c r="F44" s="164"/>
      <c r="G44" s="164"/>
      <c r="H44" s="164"/>
      <c r="I44" s="168"/>
      <c r="J44" s="164"/>
      <c r="K44" s="162" t="s">
        <v>185</v>
      </c>
      <c r="L44" s="183">
        <f>'2021-12-31 TS 10-K BalSht'!L44/1000</f>
        <v>106.182</v>
      </c>
      <c r="M44" s="183">
        <f>'2021-12-31 TS 10-K BalSht'!M44/1000</f>
        <v>115.583</v>
      </c>
    </row>
    <row r="45" spans="2:17" ht="14.5" customHeight="1" x14ac:dyDescent="0.75">
      <c r="B45" s="164"/>
      <c r="C45" s="184"/>
      <c r="D45" s="164"/>
      <c r="E45" s="164"/>
      <c r="F45" s="164"/>
      <c r="G45" s="164"/>
      <c r="H45" s="164"/>
      <c r="I45" s="168"/>
      <c r="J45" s="164"/>
      <c r="K45" s="162" t="s">
        <v>186</v>
      </c>
      <c r="L45" s="183">
        <f>'2021-12-31 TS 10-K BalSht'!L45/1000</f>
        <v>204.16300000000001</v>
      </c>
      <c r="M45" s="183">
        <f>'2021-12-31 TS 10-K BalSht'!M45/1000</f>
        <v>220.70400000000001</v>
      </c>
    </row>
    <row r="46" spans="2:17" ht="14.5" customHeight="1" x14ac:dyDescent="0.75">
      <c r="B46" s="175" t="s">
        <v>151</v>
      </c>
      <c r="C46" s="176">
        <f>C19+C27+C38+C44</f>
        <v>4919.5119999999997</v>
      </c>
      <c r="D46" s="170"/>
      <c r="E46" s="175" t="s">
        <v>152</v>
      </c>
      <c r="F46" s="175"/>
      <c r="G46" s="175"/>
      <c r="H46" s="175"/>
      <c r="I46" s="176">
        <f>I39+I33</f>
        <v>4919.5119999999997</v>
      </c>
      <c r="J46" s="164"/>
      <c r="K46" s="162" t="s">
        <v>187</v>
      </c>
      <c r="L46" s="183">
        <f>'2021-12-31 TS 10-K BalSht'!L46/1000</f>
        <v>60</v>
      </c>
      <c r="M46" s="183">
        <f>'2021-12-31 TS 10-K BalSht'!M46/1000</f>
        <v>60</v>
      </c>
    </row>
    <row r="47" spans="2:17" ht="14.5" customHeight="1" x14ac:dyDescent="0.75">
      <c r="E47" s="164"/>
      <c r="F47" s="164"/>
      <c r="G47" s="164"/>
      <c r="H47" s="164"/>
      <c r="I47" s="168"/>
      <c r="J47" s="164"/>
      <c r="K47" s="162" t="s">
        <v>188</v>
      </c>
      <c r="L47" s="183">
        <f>'2021-12-31 TS 10-K BalSht'!L47/1000</f>
        <v>60</v>
      </c>
      <c r="M47" s="183">
        <f>'2021-12-31 TS 10-K BalSht'!M47/1000</f>
        <v>60</v>
      </c>
    </row>
    <row r="48" spans="2:17" ht="14.5" customHeight="1" x14ac:dyDescent="0.75">
      <c r="B48" s="164"/>
      <c r="C48" s="164"/>
      <c r="D48" s="164"/>
      <c r="K48" s="162" t="s">
        <v>189</v>
      </c>
      <c r="L48" s="183">
        <f>'2021-12-31 TS 10-K BalSht'!L48/1000</f>
        <v>250</v>
      </c>
      <c r="M48" s="183">
        <f>'2021-12-31 TS 10-K BalSht'!M48/1000</f>
        <v>250</v>
      </c>
    </row>
    <row r="49" spans="11:13" ht="14.5" customHeight="1" x14ac:dyDescent="0.75">
      <c r="K49" s="162" t="s">
        <v>190</v>
      </c>
      <c r="L49" s="183">
        <f>'2021-12-31 TS 10-K BalSht'!L49/1000</f>
        <v>244.714</v>
      </c>
      <c r="M49" s="183">
        <f>'2021-12-31 TS 10-K BalSht'!M49/1000</f>
        <v>250</v>
      </c>
    </row>
    <row r="50" spans="11:13" ht="14.5" customHeight="1" x14ac:dyDescent="0.75">
      <c r="K50" s="162" t="s">
        <v>191</v>
      </c>
      <c r="L50" s="183">
        <f>'2021-12-31 TS 10-K BalSht'!L50/1000</f>
        <v>250</v>
      </c>
      <c r="M50" s="183">
        <f>'2021-12-31 TS 10-K BalSht'!M50/1000</f>
        <v>250</v>
      </c>
    </row>
    <row r="51" spans="11:13" ht="14.5" customHeight="1" x14ac:dyDescent="0.75">
      <c r="K51" s="162" t="s">
        <v>192</v>
      </c>
      <c r="L51" s="183">
        <f>'2021-12-31 TS 10-K BalSht'!L51/1000</f>
        <v>500</v>
      </c>
      <c r="M51" s="183">
        <f>'2021-12-31 TS 10-K BalSht'!M51/1000</f>
        <v>500</v>
      </c>
    </row>
    <row r="52" spans="11:13" ht="14.5" customHeight="1" x14ac:dyDescent="0.75">
      <c r="K52" s="162" t="s">
        <v>193</v>
      </c>
      <c r="L52" s="183">
        <f>'2021-12-31 TS 10-K BalSht'!L52/1000</f>
        <v>180</v>
      </c>
      <c r="M52" s="183">
        <f>'2021-12-31 TS 10-K BalSht'!M52/1000</f>
        <v>180</v>
      </c>
    </row>
    <row r="53" spans="11:13" ht="14.5" customHeight="1" x14ac:dyDescent="0.75">
      <c r="K53" s="162" t="s">
        <v>194</v>
      </c>
      <c r="L53" s="183">
        <f>'2021-12-31 TS 10-K BalSht'!L53/1000</f>
        <v>20</v>
      </c>
      <c r="M53" s="183">
        <f>'2021-12-31 TS 10-K BalSht'!M53/1000</f>
        <v>20</v>
      </c>
    </row>
    <row r="54" spans="11:13" ht="14.5" customHeight="1" x14ac:dyDescent="0.75">
      <c r="K54" s="162" t="s">
        <v>195</v>
      </c>
      <c r="L54" s="183">
        <f>'2021-12-31 TS 10-K BalSht'!L54/1000</f>
        <v>550</v>
      </c>
      <c r="M54" s="183">
        <f>'2021-12-31 TS 10-K BalSht'!M54/1000</f>
        <v>550</v>
      </c>
    </row>
    <row r="55" spans="11:13" ht="14.5" customHeight="1" x14ac:dyDescent="0.75">
      <c r="K55" s="162" t="s">
        <v>196</v>
      </c>
      <c r="L55" s="183">
        <f>'2021-12-31 TS 10-K BalSht'!L55/1000</f>
        <v>0</v>
      </c>
      <c r="M55" s="183">
        <f>'2021-12-31 TS 10-K BalSht'!M55/1000</f>
        <v>22</v>
      </c>
    </row>
    <row r="56" spans="11:13" ht="14.5" customHeight="1" x14ac:dyDescent="0.75">
      <c r="K56" s="162" t="s">
        <v>197</v>
      </c>
      <c r="L56" s="183">
        <f>'2021-12-31 TS 10-K BalSht'!L56/1000</f>
        <v>0.32400000000000001</v>
      </c>
      <c r="M56" s="183">
        <f>'2021-12-31 TS 10-K BalSht'!M56/1000</f>
        <v>0.38600000000000001</v>
      </c>
    </row>
    <row r="57" spans="11:13" ht="14.5" customHeight="1" x14ac:dyDescent="0.75">
      <c r="K57" s="162" t="s">
        <v>198</v>
      </c>
      <c r="L57" s="183">
        <f>'2021-12-31 TS 10-K BalSht'!L57/1000</f>
        <v>152.22</v>
      </c>
      <c r="M57" s="183">
        <f>'2021-12-31 TS 10-K BalSht'!M57/1000</f>
        <v>152.22</v>
      </c>
    </row>
    <row r="58" spans="11:13" ht="14.5" customHeight="1" x14ac:dyDescent="0.75">
      <c r="K58" s="162" t="s">
        <v>199</v>
      </c>
      <c r="L58" s="183">
        <f>'2021-12-31 TS 10-K BalSht'!L58/1000</f>
        <v>297.03899999999999</v>
      </c>
      <c r="M58" s="183">
        <f>'2021-12-31 TS 10-K BalSht'!M58/1000</f>
        <v>297.03899999999999</v>
      </c>
    </row>
    <row r="59" spans="11:13" ht="14.5" customHeight="1" x14ac:dyDescent="0.75">
      <c r="K59" s="177" t="s">
        <v>268</v>
      </c>
      <c r="L59" s="183"/>
      <c r="M59" s="183"/>
    </row>
    <row r="60" spans="11:13" ht="14.5" customHeight="1" x14ac:dyDescent="0.75">
      <c r="K60" s="162" t="s">
        <v>200</v>
      </c>
      <c r="L60" s="183">
        <f>'2021-12-31 TS 10-K BalSht'!L60/1000</f>
        <v>46.8</v>
      </c>
      <c r="M60" s="183">
        <f>'2021-12-31 TS 10-K BalSht'!M60/1000</f>
        <v>46.8</v>
      </c>
    </row>
    <row r="61" spans="11:13" ht="14.5" customHeight="1" x14ac:dyDescent="0.75">
      <c r="K61" s="177" t="s">
        <v>269</v>
      </c>
      <c r="L61" s="183"/>
      <c r="M61" s="183"/>
    </row>
    <row r="62" spans="11:13" ht="14.5" customHeight="1" x14ac:dyDescent="0.75">
      <c r="K62" s="162" t="s">
        <v>201</v>
      </c>
      <c r="L62" s="183">
        <f>'2021-12-31 TS 10-K BalSht'!L62/1000</f>
        <v>292.98500000000001</v>
      </c>
      <c r="M62" s="183">
        <f>'2021-12-31 TS 10-K BalSht'!M62/1000</f>
        <v>333.983</v>
      </c>
    </row>
    <row r="63" spans="11:13" ht="14.5" customHeight="1" x14ac:dyDescent="0.75">
      <c r="K63" s="162" t="s">
        <v>202</v>
      </c>
      <c r="L63" s="185">
        <f>SUM(L44:L62)</f>
        <v>3214.4270000000001</v>
      </c>
      <c r="M63" s="185">
        <f>SUM(M44:M62)</f>
        <v>3308.7150000000001</v>
      </c>
    </row>
    <row r="64" spans="11:13" ht="14.5" customHeight="1" x14ac:dyDescent="0.75">
      <c r="K64" s="162" t="s">
        <v>203</v>
      </c>
      <c r="L64" s="183">
        <f>'2021-12-31 TS 10-K BalSht'!L64/1000</f>
        <v>-23.11</v>
      </c>
      <c r="M64" s="183">
        <f>'2021-12-31 TS 10-K BalSht'!M64/1000</f>
        <v>-25.59</v>
      </c>
    </row>
    <row r="65" spans="11:13" ht="14.5" customHeight="1" x14ac:dyDescent="0.75">
      <c r="K65" s="162" t="s">
        <v>204</v>
      </c>
      <c r="L65" s="183">
        <f>'2021-12-31 TS 10-K BalSht'!L65/1000</f>
        <v>-9.3979999999999997</v>
      </c>
      <c r="M65" s="183">
        <f>'2021-12-31 TS 10-K BalSht'!M65/1000</f>
        <v>-9.6590000000000007</v>
      </c>
    </row>
    <row r="66" spans="11:13" ht="14.5" customHeight="1" x14ac:dyDescent="0.75">
      <c r="K66" s="162" t="s">
        <v>205</v>
      </c>
      <c r="L66" s="183">
        <f>'2021-12-31 TS 10-K BalSht'!L66/1000</f>
        <v>12.99</v>
      </c>
      <c r="M66" s="183">
        <f>'2021-12-31 TS 10-K BalSht'!M66/1000</f>
        <v>14.302</v>
      </c>
    </row>
    <row r="67" spans="11:13" ht="14.5" customHeight="1" x14ac:dyDescent="0.75">
      <c r="K67" s="162" t="s">
        <v>206</v>
      </c>
      <c r="L67" s="186">
        <f>SUM(L63:L66)</f>
        <v>3194.9089999999997</v>
      </c>
      <c r="M67" s="186">
        <f>SUM(M63:M66)</f>
        <v>3287.768</v>
      </c>
    </row>
    <row r="68" spans="11:13" ht="14.5" customHeight="1" x14ac:dyDescent="0.75">
      <c r="K68" s="162" t="s">
        <v>207</v>
      </c>
      <c r="L68" s="183">
        <f>'2021-12-31 TS 10-K BalSht'!L68/1000</f>
        <v>-93.039000000000001</v>
      </c>
      <c r="M68" s="183">
        <f>'2021-12-31 TS 10-K BalSht'!M68/1000</f>
        <v>-87.587000000000003</v>
      </c>
    </row>
    <row r="69" spans="11:13" ht="14.5" customHeight="1" x14ac:dyDescent="0.75">
      <c r="K69" s="162" t="s">
        <v>4</v>
      </c>
      <c r="L69" s="185">
        <f>SUM(L67:L68)</f>
        <v>3101.8699999999994</v>
      </c>
      <c r="M69" s="185">
        <f>SUM(M67:M68)</f>
        <v>3200.181</v>
      </c>
    </row>
    <row r="70" spans="11:13" ht="14.5" customHeight="1" x14ac:dyDescent="0.75"/>
    <row r="71" spans="11:13" ht="14.5" customHeight="1" x14ac:dyDescent="0.75"/>
    <row r="72" spans="11:13" ht="14.5" customHeight="1" x14ac:dyDescent="0.75"/>
    <row r="73" spans="11:13" ht="14.5" customHeight="1" x14ac:dyDescent="0.75"/>
    <row r="74" spans="11:13" ht="14.5" customHeight="1" x14ac:dyDescent="0.75"/>
    <row r="75" spans="11:13" ht="14.5" customHeight="1" x14ac:dyDescent="0.75"/>
    <row r="76" spans="11:13" ht="14.5" customHeight="1" x14ac:dyDescent="0.75"/>
    <row r="77" spans="11:13" ht="14.5" customHeight="1" x14ac:dyDescent="0.75"/>
    <row r="78" spans="11:13" ht="14.5" customHeight="1" x14ac:dyDescent="0.75"/>
    <row r="79" spans="11:13" ht="14.5" customHeight="1" x14ac:dyDescent="0.75"/>
    <row r="80" spans="11:13" ht="14.5" customHeight="1" x14ac:dyDescent="0.75"/>
    <row r="81" ht="14.5" customHeight="1" x14ac:dyDescent="0.75"/>
    <row r="82" ht="14.5" customHeight="1" x14ac:dyDescent="0.75"/>
    <row r="83" ht="14.5" customHeight="1" x14ac:dyDescent="0.75"/>
    <row r="84" ht="14.5" customHeight="1" x14ac:dyDescent="0.75"/>
    <row r="85" ht="14.5" customHeight="1" x14ac:dyDescent="0.75"/>
    <row r="86" ht="14.5" customHeight="1" x14ac:dyDescent="0.75"/>
    <row r="87" ht="14.5" customHeight="1" x14ac:dyDescent="0.75"/>
    <row r="88" ht="14.5" customHeight="1" x14ac:dyDescent="0.75"/>
    <row r="89" ht="14.5" customHeight="1" x14ac:dyDescent="0.75"/>
    <row r="90" ht="14.5" customHeight="1" x14ac:dyDescent="0.75"/>
    <row r="91" ht="14.5" customHeight="1" x14ac:dyDescent="0.75"/>
    <row r="92" ht="14.5" customHeight="1" x14ac:dyDescent="0.75"/>
    <row r="93" ht="14.5" customHeight="1" x14ac:dyDescent="0.75"/>
    <row r="94" ht="14.5" customHeight="1" x14ac:dyDescent="0.75"/>
    <row r="95" ht="14.5" customHeight="1" x14ac:dyDescent="0.75"/>
    <row r="96" ht="14.5" customHeight="1" x14ac:dyDescent="0.75"/>
    <row r="97" ht="14.5" customHeight="1" x14ac:dyDescent="0.75"/>
    <row r="98" ht="14.5" customHeight="1" x14ac:dyDescent="0.75"/>
    <row r="99" ht="14.5" customHeight="1" x14ac:dyDescent="0.75"/>
    <row r="100" ht="14.5" customHeight="1" x14ac:dyDescent="0.75"/>
    <row r="101" ht="14.5" customHeight="1" x14ac:dyDescent="0.75"/>
    <row r="102" ht="14.5" customHeight="1" x14ac:dyDescent="0.75"/>
    <row r="103" ht="14.5" customHeight="1" x14ac:dyDescent="0.75"/>
    <row r="104" ht="14.5" customHeight="1" x14ac:dyDescent="0.75"/>
    <row r="105" ht="14.5" customHeight="1" x14ac:dyDescent="0.75"/>
    <row r="106" ht="14.5" customHeight="1" x14ac:dyDescent="0.75"/>
    <row r="107" ht="14.5" customHeight="1" x14ac:dyDescent="0.75"/>
    <row r="108" ht="14.5" customHeight="1" x14ac:dyDescent="0.75"/>
    <row r="109" ht="14.5" customHeight="1" x14ac:dyDescent="0.75"/>
  </sheetData>
  <printOptions horizontalCentered="1"/>
  <pageMargins left="0.7" right="0.7" top="0.75" bottom="0.75" header="0.3" footer="0.3"/>
  <pageSetup scale="78" orientation="landscape" r:id="rId1"/>
  <ignoredErrors>
    <ignoredError sqref="L33:L38 L42:M42" numberStoredAsText="1"/>
    <ignoredError sqref="C14 P15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autoPageBreaks="0" fitToPage="1"/>
  </sheetPr>
  <dimension ref="A1:W64"/>
  <sheetViews>
    <sheetView showGridLines="0" zoomScale="85" zoomScaleNormal="85" workbookViewId="0">
      <pane xSplit="3" ySplit="6" topLeftCell="D38" activePane="bottomRight" state="frozen"/>
      <selection pane="topRight" activeCell="D1" sqref="D1"/>
      <selection pane="bottomLeft" activeCell="A8" sqref="A8"/>
      <selection pane="bottomRight" activeCell="B58" sqref="B58:C62"/>
    </sheetView>
  </sheetViews>
  <sheetFormatPr defaultColWidth="8.7265625" defaultRowHeight="14.5" x14ac:dyDescent="0.7"/>
  <cols>
    <col min="1" max="2" width="3.54296875" style="188" customWidth="1"/>
    <col min="3" max="3" width="29.54296875" style="188" customWidth="1"/>
    <col min="4" max="12" width="14.08984375" style="188" customWidth="1"/>
    <col min="13" max="13" width="2.6328125" style="188" customWidth="1"/>
    <col min="14" max="14" width="14.54296875" style="188" customWidth="1"/>
    <col min="15" max="15" width="8.7265625" style="188"/>
    <col min="16" max="23" width="14.08984375" style="188" customWidth="1"/>
    <col min="24" max="16384" width="8.7265625" style="188"/>
  </cols>
  <sheetData>
    <row r="1" spans="1:23" x14ac:dyDescent="0.7">
      <c r="A1" s="187" t="str" cm="1">
        <f t="array" aca="1" ref="A1" ca="1">MID(CELL("filename",A1),FIND("]",CELL("filename",A1))+1,255)</f>
        <v>TS Pat Cap ($M)</v>
      </c>
    </row>
    <row r="2" spans="1:23" x14ac:dyDescent="0.7">
      <c r="A2" s="187"/>
    </row>
    <row r="3" spans="1:23" x14ac:dyDescent="0.7">
      <c r="L3" s="190" t="s">
        <v>339</v>
      </c>
      <c r="M3" s="190"/>
      <c r="N3" s="190" t="s">
        <v>341</v>
      </c>
    </row>
    <row r="4" spans="1:23" ht="17.25" x14ac:dyDescent="1.25">
      <c r="D4" s="189" t="s">
        <v>166</v>
      </c>
      <c r="E4" s="189"/>
      <c r="F4" s="189"/>
      <c r="G4" s="189"/>
      <c r="H4" s="189"/>
      <c r="I4" s="190"/>
      <c r="J4" s="189"/>
      <c r="K4" s="189"/>
      <c r="L4" s="190" t="s">
        <v>340</v>
      </c>
      <c r="M4" s="190"/>
      <c r="N4" s="190" t="s">
        <v>340</v>
      </c>
      <c r="P4" s="189" t="s">
        <v>228</v>
      </c>
      <c r="Q4" s="189"/>
      <c r="R4" s="189"/>
      <c r="S4" s="189"/>
      <c r="T4" s="189"/>
      <c r="U4" s="189"/>
      <c r="V4" s="189"/>
      <c r="W4" s="189"/>
    </row>
    <row r="5" spans="1:23" ht="16" customHeight="1" x14ac:dyDescent="1.25">
      <c r="C5" s="189" t="s">
        <v>92</v>
      </c>
      <c r="D5" s="191" t="s">
        <v>227</v>
      </c>
      <c r="E5" s="191" t="s">
        <v>226</v>
      </c>
      <c r="F5" s="191" t="s">
        <v>225</v>
      </c>
      <c r="G5" s="191" t="s">
        <v>224</v>
      </c>
      <c r="H5" s="191" t="s">
        <v>223</v>
      </c>
      <c r="I5" s="191" t="s">
        <v>167</v>
      </c>
      <c r="J5" s="191" t="s">
        <v>168</v>
      </c>
      <c r="K5" s="191" t="s">
        <v>314</v>
      </c>
      <c r="L5" s="189" t="s">
        <v>284</v>
      </c>
      <c r="M5" s="190"/>
      <c r="N5" s="189" t="s">
        <v>284</v>
      </c>
      <c r="P5" s="191" t="str">
        <f t="shared" ref="P5:W5" si="0">D5</f>
        <v>12/31/2014</v>
      </c>
      <c r="Q5" s="191" t="str">
        <f t="shared" si="0"/>
        <v>12/31/2015</v>
      </c>
      <c r="R5" s="191" t="str">
        <f t="shared" si="0"/>
        <v>12/31/2016</v>
      </c>
      <c r="S5" s="191" t="str">
        <f t="shared" si="0"/>
        <v>12/31/2017</v>
      </c>
      <c r="T5" s="191" t="str">
        <f t="shared" si="0"/>
        <v>12/31/2018</v>
      </c>
      <c r="U5" s="191" t="str">
        <f t="shared" si="0"/>
        <v>12/31/2019</v>
      </c>
      <c r="V5" s="191" t="str">
        <f t="shared" si="0"/>
        <v>12/31/2020</v>
      </c>
      <c r="W5" s="191" t="str">
        <f t="shared" si="0"/>
        <v>12/31/2021</v>
      </c>
    </row>
    <row r="6" spans="1:23" x14ac:dyDescent="0.7">
      <c r="C6" s="233"/>
      <c r="D6" s="234" t="s">
        <v>231</v>
      </c>
      <c r="E6" s="234" t="s">
        <v>231</v>
      </c>
      <c r="F6" s="234" t="s">
        <v>231</v>
      </c>
      <c r="G6" s="234" t="s">
        <v>231</v>
      </c>
      <c r="H6" s="234" t="s">
        <v>231</v>
      </c>
      <c r="I6" s="234" t="s">
        <v>231</v>
      </c>
      <c r="J6" s="234" t="s">
        <v>231</v>
      </c>
      <c r="K6" s="234" t="s">
        <v>231</v>
      </c>
      <c r="L6" s="234" t="s">
        <v>229</v>
      </c>
      <c r="M6" s="234"/>
      <c r="N6" s="234" t="s">
        <v>229</v>
      </c>
      <c r="P6" s="233" t="s">
        <v>140</v>
      </c>
      <c r="Q6" s="233" t="s">
        <v>140</v>
      </c>
      <c r="R6" s="233" t="s">
        <v>140</v>
      </c>
      <c r="S6" s="233" t="s">
        <v>140</v>
      </c>
      <c r="T6" s="233" t="s">
        <v>140</v>
      </c>
      <c r="U6" s="233" t="s">
        <v>140</v>
      </c>
      <c r="V6" s="233" t="s">
        <v>140</v>
      </c>
      <c r="W6" s="233" t="s">
        <v>140</v>
      </c>
    </row>
    <row r="7" spans="1:23" x14ac:dyDescent="0.7">
      <c r="B7" s="188">
        <v>1</v>
      </c>
      <c r="C7" s="188" t="s">
        <v>64</v>
      </c>
      <c r="D7" s="193">
        <f>'TS Pat Cap'!D7/1000000</f>
        <v>9.3407929999999997</v>
      </c>
      <c r="E7" s="193">
        <f>'TS Pat Cap'!E7/1000000</f>
        <v>9.7119420000000005</v>
      </c>
      <c r="F7" s="193">
        <f>'TS Pat Cap'!F7/1000000</f>
        <v>9.886495</v>
      </c>
      <c r="G7" s="193">
        <f>'TS Pat Cap'!G7/1000000</f>
        <v>10.191086</v>
      </c>
      <c r="H7" s="193">
        <f>'TS Pat Cap'!H7/1000000</f>
        <v>10.213609</v>
      </c>
      <c r="I7" s="193">
        <f>'TS Pat Cap'!I7/1000000</f>
        <v>10.251421000000001</v>
      </c>
      <c r="J7" s="193">
        <f>'TS Pat Cap'!J7/1000000</f>
        <v>10.097488999999999</v>
      </c>
      <c r="K7" s="193">
        <f>'TS Pat Cap'!K7/1000000</f>
        <v>10.220770999999999</v>
      </c>
      <c r="L7" s="202">
        <f>'TS Pat Cap'!L7</f>
        <v>0</v>
      </c>
      <c r="M7" s="202"/>
      <c r="N7" s="202">
        <f>'TS Pat Cap'!N7</f>
        <v>0</v>
      </c>
      <c r="O7" s="202"/>
      <c r="P7" s="195">
        <f t="shared" ref="P7:P51" si="1">D7/D$51</f>
        <v>1.0276870473136343E-2</v>
      </c>
      <c r="Q7" s="195">
        <f t="shared" ref="Q7:Q51" si="2">E7/E$51</f>
        <v>1.0198111696992682E-2</v>
      </c>
      <c r="R7" s="195">
        <f t="shared" ref="R7:R51" si="3">F7/F$51</f>
        <v>1.0281189496391448E-2</v>
      </c>
      <c r="S7" s="195">
        <f t="shared" ref="S7:S51" si="4">G7/G$51</f>
        <v>1.0157910503615563E-2</v>
      </c>
      <c r="T7" s="195">
        <f t="shared" ref="T7:T51" si="5">H7/H$51</f>
        <v>1.0041570016403238E-2</v>
      </c>
      <c r="U7" s="195">
        <f t="shared" ref="U7:U51" si="6">I7/I$51</f>
        <v>9.9418590746070679E-3</v>
      </c>
      <c r="V7" s="195">
        <f t="shared" ref="V7:V51" si="7">J7/J$51</f>
        <v>1.0321762954712104E-2</v>
      </c>
      <c r="W7" s="195">
        <f t="shared" ref="W7:W51" si="8">K7/K$51</f>
        <v>1.0275417722007997E-2</v>
      </c>
    </row>
    <row r="8" spans="1:23" x14ac:dyDescent="0.7">
      <c r="B8" s="188">
        <f>B7+1</f>
        <v>2</v>
      </c>
      <c r="C8" s="188" t="s">
        <v>97</v>
      </c>
      <c r="D8" s="193">
        <f>'TS Pat Cap'!D8/1000000</f>
        <v>8.2281630000000003</v>
      </c>
      <c r="E8" s="193">
        <f>'TS Pat Cap'!E8/1000000</f>
        <v>8.5139630000000004</v>
      </c>
      <c r="F8" s="193">
        <f>'TS Pat Cap'!F8/1000000</f>
        <v>8.6317690000000002</v>
      </c>
      <c r="G8" s="193">
        <f>'TS Pat Cap'!G8/1000000</f>
        <v>8.9438639999999996</v>
      </c>
      <c r="H8" s="193">
        <f>'TS Pat Cap'!H8/1000000</f>
        <v>8.9710260000000002</v>
      </c>
      <c r="I8" s="193">
        <f>'TS Pat Cap'!I8/1000000</f>
        <v>9.0144400000000005</v>
      </c>
      <c r="J8" s="193">
        <f>'TS Pat Cap'!J8/1000000</f>
        <v>8.9002219999999994</v>
      </c>
      <c r="K8" s="193">
        <f>'TS Pat Cap'!K8/1000000</f>
        <v>9.0067400000000006</v>
      </c>
      <c r="L8" s="202">
        <f>'TS Pat Cap'!L8</f>
        <v>0</v>
      </c>
      <c r="M8" s="202"/>
      <c r="N8" s="202">
        <f>'TS Pat Cap'!N8</f>
        <v>0</v>
      </c>
      <c r="O8" s="202"/>
      <c r="P8" s="195">
        <f t="shared" si="1"/>
        <v>9.0527394604347777E-3</v>
      </c>
      <c r="Q8" s="195">
        <f t="shared" si="2"/>
        <v>8.9401631165077905E-3</v>
      </c>
      <c r="R8" s="195">
        <f t="shared" si="3"/>
        <v>8.976371583465861E-3</v>
      </c>
      <c r="S8" s="195">
        <f t="shared" si="4"/>
        <v>8.9147486409700688E-3</v>
      </c>
      <c r="T8" s="195">
        <f t="shared" si="5"/>
        <v>8.8199172004698716E-3</v>
      </c>
      <c r="U8" s="195">
        <f t="shared" si="6"/>
        <v>8.7422311615629623E-3</v>
      </c>
      <c r="V8" s="195">
        <f t="shared" si="7"/>
        <v>9.097903620228125E-3</v>
      </c>
      <c r="W8" s="195">
        <f t="shared" si="8"/>
        <v>9.0548957425538954E-3</v>
      </c>
    </row>
    <row r="9" spans="1:23" x14ac:dyDescent="0.7">
      <c r="B9" s="188">
        <f t="shared" ref="B9:B50" si="9">B8+1</f>
        <v>3</v>
      </c>
      <c r="C9" s="188" t="s">
        <v>65</v>
      </c>
      <c r="D9" s="193">
        <f>'TS Pat Cap'!D9/1000000</f>
        <v>10.066618</v>
      </c>
      <c r="E9" s="193">
        <f>'TS Pat Cap'!E9/1000000</f>
        <v>10.899882</v>
      </c>
      <c r="F9" s="193">
        <f>'TS Pat Cap'!F9/1000000</f>
        <v>11.407768000000001</v>
      </c>
      <c r="G9" s="193">
        <f>'TS Pat Cap'!G9/1000000</f>
        <v>12.356972000000001</v>
      </c>
      <c r="H9" s="193">
        <f>'TS Pat Cap'!H9/1000000</f>
        <v>13.032764</v>
      </c>
      <c r="I9" s="193">
        <f>'TS Pat Cap'!I9/1000000</f>
        <v>13.717984</v>
      </c>
      <c r="J9" s="193">
        <f>'TS Pat Cap'!J9/1000000</f>
        <v>14.144007999999999</v>
      </c>
      <c r="K9" s="193">
        <f>'TS Pat Cap'!K9/1000000</f>
        <v>14.594016999999999</v>
      </c>
      <c r="L9" s="202">
        <f>'TS Pat Cap'!L9</f>
        <v>0</v>
      </c>
      <c r="M9" s="202"/>
      <c r="N9" s="202">
        <f>'TS Pat Cap'!N9</f>
        <v>0</v>
      </c>
      <c r="O9" s="202"/>
      <c r="P9" s="195">
        <f t="shared" si="1"/>
        <v>1.1075433240897515E-2</v>
      </c>
      <c r="Q9" s="195">
        <f t="shared" si="2"/>
        <v>1.1445518735597883E-2</v>
      </c>
      <c r="R9" s="195">
        <f t="shared" si="3"/>
        <v>1.1863195656182548E-2</v>
      </c>
      <c r="S9" s="195">
        <f t="shared" si="4"/>
        <v>1.2316745798404942E-2</v>
      </c>
      <c r="T9" s="195">
        <f t="shared" si="5"/>
        <v>1.2813238906370856E-2</v>
      </c>
      <c r="U9" s="195">
        <f t="shared" si="6"/>
        <v>1.3303742351008173E-2</v>
      </c>
      <c r="V9" s="195">
        <f t="shared" si="7"/>
        <v>1.4458158637811008E-2</v>
      </c>
      <c r="W9" s="195">
        <f t="shared" si="8"/>
        <v>1.4672045867878852E-2</v>
      </c>
    </row>
    <row r="10" spans="1:23" ht="16.5" x14ac:dyDescent="0.7">
      <c r="B10" s="188">
        <f t="shared" si="9"/>
        <v>4</v>
      </c>
      <c r="C10" s="188" t="s">
        <v>66</v>
      </c>
      <c r="D10" s="193">
        <f>'TS Pat Cap'!D10/1000000</f>
        <v>4.5403250000000002</v>
      </c>
      <c r="E10" s="193">
        <f>'TS Pat Cap'!E10/1000000</f>
        <v>4.6711359999999997</v>
      </c>
      <c r="F10" s="193">
        <f>'TS Pat Cap'!F10/1000000</f>
        <v>4.7351429999999999</v>
      </c>
      <c r="G10" s="193">
        <f>'TS Pat Cap'!G10/1000000</f>
        <v>4.8611430000000002</v>
      </c>
      <c r="H10" s="193">
        <f>'TS Pat Cap'!H10/1000000</f>
        <v>4.8448560000000001</v>
      </c>
      <c r="I10" s="193">
        <f>'TS Pat Cap'!I10/1000000</f>
        <v>4.8191329999999999</v>
      </c>
      <c r="J10" s="193">
        <f>'TS Pat Cap'!J10/1000000</f>
        <v>4.7407310000000003</v>
      </c>
      <c r="K10" s="193">
        <f>'TS Pat Cap'!K10/1000000</f>
        <v>4.7976489999999998</v>
      </c>
      <c r="L10" s="202">
        <f>'TS Pat Cap'!L10</f>
        <v>0.4</v>
      </c>
      <c r="M10" s="235">
        <v>1</v>
      </c>
      <c r="N10" s="202">
        <f>'TS Pat Cap'!N10</f>
        <v>1</v>
      </c>
      <c r="O10" s="202"/>
      <c r="P10" s="195">
        <f t="shared" si="1"/>
        <v>4.9953287618024261E-3</v>
      </c>
      <c r="Q10" s="195">
        <f t="shared" si="2"/>
        <v>4.9049682009883917E-3</v>
      </c>
      <c r="R10" s="195">
        <f t="shared" si="3"/>
        <v>4.9241821773552191E-3</v>
      </c>
      <c r="S10" s="195">
        <f t="shared" si="4"/>
        <v>4.8453183045729644E-3</v>
      </c>
      <c r="T10" s="195">
        <f t="shared" si="5"/>
        <v>4.7632487931926247E-3</v>
      </c>
      <c r="U10" s="195">
        <f t="shared" si="6"/>
        <v>4.6736097510567927E-3</v>
      </c>
      <c r="V10" s="195">
        <f t="shared" si="7"/>
        <v>4.8460267314037455E-3</v>
      </c>
      <c r="W10" s="195">
        <f t="shared" si="8"/>
        <v>4.823300273391699E-3</v>
      </c>
    </row>
    <row r="11" spans="1:23" x14ac:dyDescent="0.7">
      <c r="B11" s="188">
        <f t="shared" si="9"/>
        <v>5</v>
      </c>
      <c r="C11" s="188" t="s">
        <v>67</v>
      </c>
      <c r="D11" s="193">
        <f>'TS Pat Cap'!D11/1000000</f>
        <v>3.8770929999999999</v>
      </c>
      <c r="E11" s="193">
        <f>'TS Pat Cap'!E11/1000000</f>
        <v>4.2652739999999998</v>
      </c>
      <c r="F11" s="193">
        <f>'TS Pat Cap'!F11/1000000</f>
        <v>4.4961260000000003</v>
      </c>
      <c r="G11" s="193">
        <f>'TS Pat Cap'!G11/1000000</f>
        <v>4.9274469999999999</v>
      </c>
      <c r="H11" s="193">
        <f>'TS Pat Cap'!H11/1000000</f>
        <v>5.2268540000000003</v>
      </c>
      <c r="I11" s="193">
        <f>'TS Pat Cap'!I11/1000000</f>
        <v>5.5206569999999999</v>
      </c>
      <c r="J11" s="193">
        <f>'TS Pat Cap'!J11/1000000</f>
        <v>5.6955799999999996</v>
      </c>
      <c r="K11" s="193">
        <f>'TS Pat Cap'!K11/1000000</f>
        <v>5.8749200000000004</v>
      </c>
      <c r="L11" s="202">
        <f>'TS Pat Cap'!L11</f>
        <v>0</v>
      </c>
      <c r="M11" s="202"/>
      <c r="N11" s="202">
        <f>'TS Pat Cap'!N11</f>
        <v>0</v>
      </c>
      <c r="O11" s="202"/>
      <c r="P11" s="195">
        <f t="shared" si="1"/>
        <v>4.2656316838734784E-3</v>
      </c>
      <c r="Q11" s="195">
        <f t="shared" si="2"/>
        <v>4.4787891721633794E-3</v>
      </c>
      <c r="R11" s="195">
        <f t="shared" si="3"/>
        <v>4.6756229994201681E-3</v>
      </c>
      <c r="S11" s="195">
        <f t="shared" si="4"/>
        <v>4.9114064622071676E-3</v>
      </c>
      <c r="T11" s="195">
        <f t="shared" si="5"/>
        <v>5.1388123832151137E-3</v>
      </c>
      <c r="U11" s="195">
        <f t="shared" si="6"/>
        <v>5.3539498468790844E-3</v>
      </c>
      <c r="V11" s="195">
        <f t="shared" si="7"/>
        <v>5.8220837526635743E-3</v>
      </c>
      <c r="W11" s="195">
        <f t="shared" si="8"/>
        <v>5.906331047176307E-3</v>
      </c>
    </row>
    <row r="12" spans="1:23" x14ac:dyDescent="0.7">
      <c r="B12" s="188">
        <f t="shared" si="9"/>
        <v>6</v>
      </c>
      <c r="C12" s="188" t="s">
        <v>68</v>
      </c>
      <c r="D12" s="193">
        <f>'TS Pat Cap'!D12/1000000</f>
        <v>18.763871000000002</v>
      </c>
      <c r="E12" s="193">
        <f>'TS Pat Cap'!E12/1000000</f>
        <v>20.526056000000001</v>
      </c>
      <c r="F12" s="193">
        <f>'TS Pat Cap'!F12/1000000</f>
        <v>21.625252</v>
      </c>
      <c r="G12" s="193">
        <f>'TS Pat Cap'!G12/1000000</f>
        <v>23.686216999999999</v>
      </c>
      <c r="H12" s="193">
        <f>'TS Pat Cap'!H12/1000000</f>
        <v>25.149695000000001</v>
      </c>
      <c r="I12" s="193">
        <f>'TS Pat Cap'!I12/1000000</f>
        <v>26.636821000000001</v>
      </c>
      <c r="J12" s="193">
        <f>'TS Pat Cap'!J12/1000000</f>
        <v>27.438234000000001</v>
      </c>
      <c r="K12" s="193">
        <f>'TS Pat Cap'!K12/1000000</f>
        <v>28.233865999999999</v>
      </c>
      <c r="L12" s="202">
        <f>'TS Pat Cap'!L12</f>
        <v>0</v>
      </c>
      <c r="M12" s="202"/>
      <c r="N12" s="202">
        <f>'TS Pat Cap'!N12</f>
        <v>0</v>
      </c>
      <c r="O12" s="202"/>
      <c r="P12" s="195">
        <f t="shared" si="1"/>
        <v>2.0644272048597943E-2</v>
      </c>
      <c r="Q12" s="195">
        <f t="shared" si="2"/>
        <v>2.155356897587803E-2</v>
      </c>
      <c r="R12" s="195">
        <f t="shared" si="3"/>
        <v>2.2488588091049269E-2</v>
      </c>
      <c r="S12" s="195">
        <f t="shared" si="4"/>
        <v>2.360911020230989E-2</v>
      </c>
      <c r="T12" s="195">
        <f t="shared" si="5"/>
        <v>2.4726071189301105E-2</v>
      </c>
      <c r="U12" s="195">
        <f t="shared" si="6"/>
        <v>2.5832469525691522E-2</v>
      </c>
      <c r="V12" s="195">
        <f t="shared" si="7"/>
        <v>2.8047660883207908E-2</v>
      </c>
      <c r="W12" s="195">
        <f t="shared" si="8"/>
        <v>2.8384822148661688E-2</v>
      </c>
    </row>
    <row r="13" spans="1:23" x14ac:dyDescent="0.7">
      <c r="B13" s="188">
        <f t="shared" si="9"/>
        <v>7</v>
      </c>
      <c r="C13" s="188" t="s">
        <v>98</v>
      </c>
      <c r="D13" s="193">
        <f>'TS Pat Cap'!D13/1000000</f>
        <v>45.727457000000001</v>
      </c>
      <c r="E13" s="193">
        <f>'TS Pat Cap'!E13/1000000</f>
        <v>47.026659000000002</v>
      </c>
      <c r="F13" s="193">
        <f>'TS Pat Cap'!F13/1000000</f>
        <v>47.506383999999997</v>
      </c>
      <c r="G13" s="193">
        <f>'TS Pat Cap'!G13/1000000</f>
        <v>48.300829999999998</v>
      </c>
      <c r="H13" s="193">
        <f>'TS Pat Cap'!H13/1000000</f>
        <v>47.948382000000002</v>
      </c>
      <c r="I13" s="193">
        <f>'TS Pat Cap'!I13/1000000</f>
        <v>47.665084</v>
      </c>
      <c r="J13" s="193">
        <f>'TS Pat Cap'!J13/1000000</f>
        <v>0</v>
      </c>
      <c r="K13" s="193">
        <f>'TS Pat Cap'!K13/1000000</f>
        <v>0</v>
      </c>
      <c r="L13" s="202">
        <f>'TS Pat Cap'!L13</f>
        <v>0</v>
      </c>
      <c r="M13" s="202"/>
      <c r="N13" s="202">
        <f>'TS Pat Cap'!N13</f>
        <v>0</v>
      </c>
      <c r="O13" s="202"/>
      <c r="P13" s="195">
        <f t="shared" si="1"/>
        <v>5.0309984672062831E-2</v>
      </c>
      <c r="Q13" s="195">
        <f t="shared" si="2"/>
        <v>4.9380764549292633E-2</v>
      </c>
      <c r="R13" s="195">
        <f t="shared" si="3"/>
        <v>4.9402961938719306E-2</v>
      </c>
      <c r="S13" s="195">
        <f t="shared" si="4"/>
        <v>4.8143594155750397E-2</v>
      </c>
      <c r="T13" s="195">
        <f t="shared" si="5"/>
        <v>4.7140734976857716E-2</v>
      </c>
      <c r="U13" s="195">
        <f t="shared" si="6"/>
        <v>4.6225742548989854E-2</v>
      </c>
      <c r="V13" s="195">
        <f t="shared" si="7"/>
        <v>0</v>
      </c>
      <c r="W13" s="195">
        <f t="shared" si="8"/>
        <v>0</v>
      </c>
    </row>
    <row r="14" spans="1:23" x14ac:dyDescent="0.7">
      <c r="B14" s="188">
        <f t="shared" si="9"/>
        <v>8</v>
      </c>
      <c r="C14" s="188" t="s">
        <v>99</v>
      </c>
      <c r="D14" s="193">
        <f>'TS Pat Cap'!D14/1000000</f>
        <v>39.290368999999998</v>
      </c>
      <c r="E14" s="193">
        <f>'TS Pat Cap'!E14/1000000</f>
        <v>41.361243000000002</v>
      </c>
      <c r="F14" s="193">
        <f>'TS Pat Cap'!F14/1000000</f>
        <v>42.451701</v>
      </c>
      <c r="G14" s="193">
        <f>'TS Pat Cap'!G14/1000000</f>
        <v>44.795050000000003</v>
      </c>
      <c r="H14" s="193">
        <f>'TS Pat Cap'!H14/1000000</f>
        <v>45.590667000000003</v>
      </c>
      <c r="I14" s="193">
        <f>'TS Pat Cap'!I14/1000000</f>
        <v>46.557023999999998</v>
      </c>
      <c r="J14" s="193">
        <f>'TS Pat Cap'!J14/1000000</f>
        <v>46.031300999999999</v>
      </c>
      <c r="K14" s="193">
        <f>'TS Pat Cap'!K14/1000000</f>
        <v>46.417935999999997</v>
      </c>
      <c r="L14" s="202">
        <f>'TS Pat Cap'!L14</f>
        <v>0</v>
      </c>
      <c r="M14" s="202"/>
      <c r="N14" s="202">
        <f>'TS Pat Cap'!N14</f>
        <v>0</v>
      </c>
      <c r="O14" s="202"/>
      <c r="P14" s="195">
        <f t="shared" si="1"/>
        <v>4.3227810856608373E-2</v>
      </c>
      <c r="Q14" s="195">
        <f t="shared" si="2"/>
        <v>4.3431743727511622E-2</v>
      </c>
      <c r="R14" s="195">
        <f t="shared" si="3"/>
        <v>4.4146482896633268E-2</v>
      </c>
      <c r="S14" s="195">
        <f t="shared" si="4"/>
        <v>4.4649226677606721E-2</v>
      </c>
      <c r="T14" s="195">
        <f t="shared" si="5"/>
        <v>4.482273354844743E-2</v>
      </c>
      <c r="U14" s="195">
        <f t="shared" si="6"/>
        <v>4.5151142611458354E-2</v>
      </c>
      <c r="V14" s="195">
        <f t="shared" si="7"/>
        <v>4.7053695965304072E-2</v>
      </c>
      <c r="W14" s="195">
        <f t="shared" si="8"/>
        <v>4.6666115716068095E-2</v>
      </c>
    </row>
    <row r="15" spans="1:23" x14ac:dyDescent="0.7">
      <c r="B15" s="188">
        <f t="shared" si="9"/>
        <v>9</v>
      </c>
      <c r="C15" s="188" t="s">
        <v>100</v>
      </c>
      <c r="D15" s="193">
        <f>'TS Pat Cap'!D15/1000000</f>
        <v>2.0646719999999998</v>
      </c>
      <c r="E15" s="193">
        <f>'TS Pat Cap'!E15/1000000</f>
        <v>2.1377269999999999</v>
      </c>
      <c r="F15" s="193">
        <f>'TS Pat Cap'!F15/1000000</f>
        <v>2.1737410000000001</v>
      </c>
      <c r="G15" s="193">
        <f>'TS Pat Cap'!G15/1000000</f>
        <v>2.2400310000000001</v>
      </c>
      <c r="H15" s="193">
        <f>'TS Pat Cap'!H15/1000000</f>
        <v>2.2437170000000002</v>
      </c>
      <c r="I15" s="193">
        <f>'TS Pat Cap'!I15/1000000</f>
        <v>2.2511679999999998</v>
      </c>
      <c r="J15" s="193">
        <f>'TS Pat Cap'!J15/1000000</f>
        <v>2.219846</v>
      </c>
      <c r="K15" s="193">
        <f>'TS Pat Cap'!K15/1000000</f>
        <v>2.25169</v>
      </c>
      <c r="L15" s="202">
        <f>'TS Pat Cap'!L15</f>
        <v>0</v>
      </c>
      <c r="M15" s="202"/>
      <c r="N15" s="202">
        <f>'TS Pat Cap'!N15</f>
        <v>0</v>
      </c>
      <c r="O15" s="202"/>
      <c r="P15" s="195">
        <f t="shared" si="1"/>
        <v>2.2715808725780945E-3</v>
      </c>
      <c r="Q15" s="195">
        <f t="shared" si="2"/>
        <v>2.2447393861780756E-3</v>
      </c>
      <c r="R15" s="195">
        <f t="shared" si="3"/>
        <v>2.2605223729011588E-3</v>
      </c>
      <c r="S15" s="195">
        <f t="shared" si="4"/>
        <v>2.2327389272668754E-3</v>
      </c>
      <c r="T15" s="195">
        <f t="shared" si="5"/>
        <v>2.2059236213657902E-3</v>
      </c>
      <c r="U15" s="195">
        <f t="shared" si="6"/>
        <v>2.183189531408869E-3</v>
      </c>
      <c r="V15" s="195">
        <f t="shared" si="7"/>
        <v>2.269150697561131E-3</v>
      </c>
      <c r="W15" s="195">
        <f t="shared" si="8"/>
        <v>2.2637289623716438E-3</v>
      </c>
    </row>
    <row r="16" spans="1:23" x14ac:dyDescent="0.7">
      <c r="B16" s="188">
        <f t="shared" si="9"/>
        <v>10</v>
      </c>
      <c r="C16" s="188" t="s">
        <v>69</v>
      </c>
      <c r="D16" s="193">
        <f>'TS Pat Cap'!D16/1000000</f>
        <v>9.4847439999999992</v>
      </c>
      <c r="E16" s="193">
        <f>'TS Pat Cap'!E16/1000000</f>
        <v>9.7584660000000003</v>
      </c>
      <c r="F16" s="193">
        <f>'TS Pat Cap'!F16/1000000</f>
        <v>9.880058</v>
      </c>
      <c r="G16" s="193">
        <f>'TS Pat Cap'!G16/1000000</f>
        <v>10.098295</v>
      </c>
      <c r="H16" s="193">
        <f>'TS Pat Cap'!H16/1000000</f>
        <v>10.056293999999999</v>
      </c>
      <c r="I16" s="193">
        <f>'TS Pat Cap'!I16/1000000</f>
        <v>10.057510000000001</v>
      </c>
      <c r="J16" s="193">
        <f>'TS Pat Cap'!J16/1000000</f>
        <v>9.8748090000000008</v>
      </c>
      <c r="K16" s="193">
        <f>'TS Pat Cap'!K16/1000000</f>
        <v>9.9771680000000007</v>
      </c>
      <c r="L16" s="202">
        <f>'TS Pat Cap'!L16</f>
        <v>0</v>
      </c>
      <c r="M16" s="202"/>
      <c r="N16" s="202">
        <f>'TS Pat Cap'!N16</f>
        <v>0</v>
      </c>
      <c r="O16" s="202"/>
      <c r="P16" s="195">
        <f t="shared" si="1"/>
        <v>1.0435247366990905E-2</v>
      </c>
      <c r="Q16" s="195">
        <f t="shared" si="2"/>
        <v>1.0246964639956188E-2</v>
      </c>
      <c r="R16" s="195">
        <f t="shared" si="3"/>
        <v>1.0274495514673127E-2</v>
      </c>
      <c r="S16" s="195">
        <f t="shared" si="4"/>
        <v>1.0065421570292755E-2</v>
      </c>
      <c r="T16" s="195">
        <f t="shared" si="5"/>
        <v>9.8869048449510624E-3</v>
      </c>
      <c r="U16" s="195">
        <f t="shared" si="6"/>
        <v>9.7538036006375433E-3</v>
      </c>
      <c r="V16" s="195">
        <f t="shared" si="7"/>
        <v>1.0094137039521181E-2</v>
      </c>
      <c r="W16" s="195">
        <f t="shared" si="8"/>
        <v>1.0030512265919186E-2</v>
      </c>
    </row>
    <row r="17" spans="2:23" x14ac:dyDescent="0.7">
      <c r="B17" s="188">
        <f t="shared" si="9"/>
        <v>11</v>
      </c>
      <c r="C17" s="188" t="s">
        <v>138</v>
      </c>
      <c r="D17" s="193">
        <f>'TS Pat Cap'!D17/1000000</f>
        <v>58.543664</v>
      </c>
      <c r="E17" s="193">
        <f>'TS Pat Cap'!E17/1000000</f>
        <v>61.409981000000002</v>
      </c>
      <c r="F17" s="193">
        <f>'TS Pat Cap'!F17/1000000</f>
        <v>62.546033000000001</v>
      </c>
      <c r="G17" s="193">
        <f>'TS Pat Cap'!G17/1000000</f>
        <v>64.574663000000001</v>
      </c>
      <c r="H17" s="193">
        <f>'TS Pat Cap'!H17/1000000</f>
        <v>64.897717</v>
      </c>
      <c r="I17" s="193">
        <f>'TS Pat Cap'!I17/1000000</f>
        <v>64.960646999999994</v>
      </c>
      <c r="J17" s="193">
        <f>'TS Pat Cap'!J17/1000000</f>
        <v>63.843299000000002</v>
      </c>
      <c r="K17" s="193">
        <f>'TS Pat Cap'!K17/1000000</f>
        <v>64.461262000000005</v>
      </c>
      <c r="L17" s="202">
        <f>'TS Pat Cap'!L17</f>
        <v>0</v>
      </c>
      <c r="M17" s="202"/>
      <c r="N17" s="202">
        <f>'TS Pat Cap'!N17</f>
        <v>0</v>
      </c>
      <c r="O17" s="202"/>
      <c r="P17" s="195">
        <f t="shared" si="1"/>
        <v>6.4410554002300988E-2</v>
      </c>
      <c r="Q17" s="195">
        <f t="shared" si="2"/>
        <v>6.4484100661659466E-2</v>
      </c>
      <c r="R17" s="195">
        <f t="shared" si="3"/>
        <v>6.5043032694655986E-2</v>
      </c>
      <c r="S17" s="195">
        <f t="shared" si="4"/>
        <v>6.4364450222001393E-2</v>
      </c>
      <c r="T17" s="195">
        <f t="shared" si="5"/>
        <v>6.3804573795631175E-2</v>
      </c>
      <c r="U17" s="195">
        <f t="shared" si="6"/>
        <v>6.2999031828787078E-2</v>
      </c>
      <c r="V17" s="195">
        <f t="shared" si="7"/>
        <v>6.526131383008274E-2</v>
      </c>
      <c r="W17" s="195">
        <f t="shared" si="8"/>
        <v>6.480591277681505E-2</v>
      </c>
    </row>
    <row r="18" spans="2:23" x14ac:dyDescent="0.7">
      <c r="B18" s="188">
        <f t="shared" si="9"/>
        <v>12</v>
      </c>
      <c r="C18" s="188" t="s">
        <v>70</v>
      </c>
      <c r="D18" s="193">
        <f>'TS Pat Cap'!D18/1000000</f>
        <v>18.201065</v>
      </c>
      <c r="E18" s="193">
        <f>'TS Pat Cap'!E18/1000000</f>
        <v>19.15221</v>
      </c>
      <c r="F18" s="193">
        <f>'TS Pat Cap'!F18/1000000</f>
        <v>19.679466000000001</v>
      </c>
      <c r="G18" s="193">
        <f>'TS Pat Cap'!G18/1000000</f>
        <v>20.771742</v>
      </c>
      <c r="H18" s="193">
        <f>'TS Pat Cap'!H18/1000000</f>
        <v>21.183916</v>
      </c>
      <c r="I18" s="193">
        <f>'TS Pat Cap'!I18/1000000</f>
        <v>21.629059999999999</v>
      </c>
      <c r="J18" s="193">
        <f>'TS Pat Cap'!J18/1000000</f>
        <v>21.591341</v>
      </c>
      <c r="K18" s="193">
        <f>'TS Pat Cap'!K18/1000000</f>
        <v>22.111287000000001</v>
      </c>
      <c r="L18" s="202">
        <f>'TS Pat Cap'!L18</f>
        <v>0</v>
      </c>
      <c r="M18" s="202"/>
      <c r="N18" s="202">
        <f>'TS Pat Cap'!N18</f>
        <v>0</v>
      </c>
      <c r="O18" s="202"/>
      <c r="P18" s="195">
        <f t="shared" si="1"/>
        <v>2.0025065053698901E-2</v>
      </c>
      <c r="Q18" s="195">
        <f t="shared" si="2"/>
        <v>2.0110949676620825E-2</v>
      </c>
      <c r="R18" s="195">
        <f t="shared" si="3"/>
        <v>2.0465121272381429E-2</v>
      </c>
      <c r="S18" s="195">
        <f t="shared" si="4"/>
        <v>2.0704122822650356E-2</v>
      </c>
      <c r="T18" s="195">
        <f t="shared" si="5"/>
        <v>2.0827092141044837E-2</v>
      </c>
      <c r="U18" s="195">
        <f t="shared" si="6"/>
        <v>2.0975927770035072E-2</v>
      </c>
      <c r="V18" s="195">
        <f t="shared" si="7"/>
        <v>2.2070903338083023E-2</v>
      </c>
      <c r="W18" s="195">
        <f t="shared" si="8"/>
        <v>2.2229507959448957E-2</v>
      </c>
    </row>
    <row r="19" spans="2:23" ht="16.5" x14ac:dyDescent="0.7">
      <c r="B19" s="188">
        <f t="shared" si="9"/>
        <v>13</v>
      </c>
      <c r="C19" s="188" t="s">
        <v>101</v>
      </c>
      <c r="D19" s="193">
        <f>'TS Pat Cap'!D19/1000000</f>
        <v>37.098379999999999</v>
      </c>
      <c r="E19" s="193">
        <f>'TS Pat Cap'!E19/1000000</f>
        <v>38.197377000000003</v>
      </c>
      <c r="F19" s="193">
        <f>'TS Pat Cap'!F19/1000000</f>
        <v>38.604132</v>
      </c>
      <c r="G19" s="193">
        <f>'TS Pat Cap'!G19/1000000</f>
        <v>39.423904</v>
      </c>
      <c r="H19" s="193">
        <f>'TS Pat Cap'!H19/1000000</f>
        <v>39.157569000000002</v>
      </c>
      <c r="I19" s="193">
        <f>'TS Pat Cap'!I19/1000000</f>
        <v>38.813578999999997</v>
      </c>
      <c r="J19" s="193">
        <f>'TS Pat Cap'!J19/1000000</f>
        <v>38.021864000000001</v>
      </c>
      <c r="K19" s="193">
        <f>'TS Pat Cap'!K19/1000000</f>
        <v>38.316232999999997</v>
      </c>
      <c r="L19" s="202">
        <f>'TS Pat Cap'!L19</f>
        <v>0.33333333333333331</v>
      </c>
      <c r="M19" s="235">
        <v>2</v>
      </c>
      <c r="N19" s="202">
        <f>'TS Pat Cap'!N19</f>
        <v>0</v>
      </c>
      <c r="O19" s="202"/>
      <c r="P19" s="195">
        <f t="shared" si="1"/>
        <v>4.081615404850443E-2</v>
      </c>
      <c r="Q19" s="195">
        <f t="shared" si="2"/>
        <v>4.010949789219697E-2</v>
      </c>
      <c r="R19" s="195">
        <f t="shared" si="3"/>
        <v>4.0145308973069727E-2</v>
      </c>
      <c r="S19" s="195">
        <f t="shared" si="4"/>
        <v>3.9295565608526081E-2</v>
      </c>
      <c r="T19" s="195">
        <f t="shared" si="5"/>
        <v>3.8497995251790131E-2</v>
      </c>
      <c r="U19" s="195">
        <f t="shared" si="6"/>
        <v>3.7641526242959709E-2</v>
      </c>
      <c r="V19" s="195">
        <f t="shared" si="7"/>
        <v>3.8866362449545805E-2</v>
      </c>
      <c r="W19" s="195">
        <f t="shared" si="8"/>
        <v>3.8521095875133846E-2</v>
      </c>
    </row>
    <row r="20" spans="2:23" x14ac:dyDescent="0.7">
      <c r="B20" s="188">
        <f t="shared" si="9"/>
        <v>14</v>
      </c>
      <c r="C20" s="188" t="s">
        <v>71</v>
      </c>
      <c r="D20" s="193">
        <f>'TS Pat Cap'!D20/1000000</f>
        <v>14.700151999999999</v>
      </c>
      <c r="E20" s="193">
        <f>'TS Pat Cap'!E20/1000000</f>
        <v>16.062189</v>
      </c>
      <c r="F20" s="193">
        <f>'TS Pat Cap'!F20/1000000</f>
        <v>16.905570999999998</v>
      </c>
      <c r="G20" s="193">
        <f>'TS Pat Cap'!G20/1000000</f>
        <v>18.577342999999999</v>
      </c>
      <c r="H20" s="193">
        <f>'TS Pat Cap'!H20/1000000</f>
        <v>19.726082999999999</v>
      </c>
      <c r="I20" s="193">
        <f>'TS Pat Cap'!I20/1000000</f>
        <v>20.939753</v>
      </c>
      <c r="J20" s="193">
        <f>'TS Pat Cap'!J20/1000000</f>
        <v>21.585486</v>
      </c>
      <c r="K20" s="193">
        <f>'TS Pat Cap'!K20/1000000</f>
        <v>22.260121000000002</v>
      </c>
      <c r="L20" s="202">
        <f>'TS Pat Cap'!L20</f>
        <v>0</v>
      </c>
      <c r="M20" s="202"/>
      <c r="N20" s="202">
        <f>'TS Pat Cap'!N20</f>
        <v>0</v>
      </c>
      <c r="O20" s="202"/>
      <c r="P20" s="195">
        <f t="shared" si="1"/>
        <v>1.6173311841876398E-2</v>
      </c>
      <c r="Q20" s="195">
        <f t="shared" si="2"/>
        <v>1.6866245445062086E-2</v>
      </c>
      <c r="R20" s="195">
        <f t="shared" si="3"/>
        <v>1.7580485196796222E-2</v>
      </c>
      <c r="S20" s="195">
        <f t="shared" si="4"/>
        <v>1.8516867347500458E-2</v>
      </c>
      <c r="T20" s="195">
        <f t="shared" si="5"/>
        <v>1.9393815016208436E-2</v>
      </c>
      <c r="U20" s="195">
        <f t="shared" si="6"/>
        <v>2.0307435757743297E-2</v>
      </c>
      <c r="V20" s="195">
        <f t="shared" si="7"/>
        <v>2.2064918293474421E-2</v>
      </c>
      <c r="W20" s="195">
        <f t="shared" si="8"/>
        <v>2.2379137720377692E-2</v>
      </c>
    </row>
    <row r="21" spans="2:23" x14ac:dyDescent="0.7">
      <c r="B21" s="188">
        <f t="shared" si="9"/>
        <v>15</v>
      </c>
      <c r="C21" s="188" t="s">
        <v>72</v>
      </c>
      <c r="D21" s="193">
        <f>'TS Pat Cap'!D21/1000000</f>
        <v>16.051200000000001</v>
      </c>
      <c r="E21" s="193">
        <f>'TS Pat Cap'!E21/1000000</f>
        <v>16.546492000000001</v>
      </c>
      <c r="F21" s="193">
        <f>'TS Pat Cap'!F21/1000000</f>
        <v>16.762096</v>
      </c>
      <c r="G21" s="193">
        <f>'TS Pat Cap'!G21/1000000</f>
        <v>17.059291000000002</v>
      </c>
      <c r="H21" s="193">
        <f>'TS Pat Cap'!H21/1000000</f>
        <v>16.946997</v>
      </c>
      <c r="I21" s="193">
        <f>'TS Pat Cap'!I21/1000000</f>
        <v>16.892834000000001</v>
      </c>
      <c r="J21" s="193">
        <f>'TS Pat Cap'!J21/1000000</f>
        <v>16.558415</v>
      </c>
      <c r="K21" s="193">
        <f>'TS Pat Cap'!K21/1000000</f>
        <v>16.745471999999999</v>
      </c>
      <c r="L21" s="202">
        <f>'TS Pat Cap'!L21</f>
        <v>0</v>
      </c>
      <c r="M21" s="202"/>
      <c r="N21" s="202">
        <f>'TS Pat Cap'!N21</f>
        <v>0</v>
      </c>
      <c r="O21" s="202"/>
      <c r="P21" s="195">
        <f t="shared" si="1"/>
        <v>1.7659753656719089E-2</v>
      </c>
      <c r="Q21" s="195">
        <f t="shared" si="2"/>
        <v>1.7374792148614131E-2</v>
      </c>
      <c r="R21" s="195">
        <f t="shared" si="3"/>
        <v>1.7431282303051295E-2</v>
      </c>
      <c r="S21" s="195">
        <f t="shared" si="4"/>
        <v>1.7003757129822519E-2</v>
      </c>
      <c r="T21" s="195">
        <f t="shared" si="5"/>
        <v>1.6661540200263749E-2</v>
      </c>
      <c r="U21" s="195">
        <f t="shared" si="6"/>
        <v>1.6382721478196124E-2</v>
      </c>
      <c r="V21" s="195">
        <f t="shared" si="7"/>
        <v>1.6926191703278828E-2</v>
      </c>
      <c r="W21" s="195">
        <f t="shared" si="8"/>
        <v>1.6835003910388828E-2</v>
      </c>
    </row>
    <row r="22" spans="2:23" x14ac:dyDescent="0.7">
      <c r="B22" s="188">
        <f t="shared" si="9"/>
        <v>16</v>
      </c>
      <c r="C22" s="188" t="s">
        <v>160</v>
      </c>
      <c r="D22" s="193">
        <f>'TS Pat Cap'!D22/1000000</f>
        <v>11.50746</v>
      </c>
      <c r="E22" s="193">
        <f>'TS Pat Cap'!E22/1000000</f>
        <v>12.465933</v>
      </c>
      <c r="F22" s="193">
        <f>'TS Pat Cap'!F22/1000000</f>
        <v>0</v>
      </c>
      <c r="G22" s="193">
        <f>'TS Pat Cap'!G22/1000000</f>
        <v>0</v>
      </c>
      <c r="H22" s="193">
        <f>'TS Pat Cap'!H22/1000000</f>
        <v>0</v>
      </c>
      <c r="I22" s="193">
        <f>'TS Pat Cap'!I22/1000000</f>
        <v>0</v>
      </c>
      <c r="J22" s="193">
        <f>'TS Pat Cap'!J22/1000000</f>
        <v>0</v>
      </c>
      <c r="K22" s="193">
        <f>'TS Pat Cap'!K22/1000000</f>
        <v>0</v>
      </c>
      <c r="L22" s="202">
        <f>'TS Pat Cap'!L22</f>
        <v>0</v>
      </c>
      <c r="M22" s="202"/>
      <c r="N22" s="202">
        <f>'TS Pat Cap'!N22</f>
        <v>0</v>
      </c>
      <c r="O22" s="202"/>
      <c r="P22" s="195">
        <f t="shared" si="1"/>
        <v>1.2660667664383264E-2</v>
      </c>
      <c r="Q22" s="195">
        <f t="shared" si="2"/>
        <v>1.3089964616883736E-2</v>
      </c>
      <c r="R22" s="195">
        <f t="shared" si="3"/>
        <v>0</v>
      </c>
      <c r="S22" s="195">
        <f t="shared" si="4"/>
        <v>0</v>
      </c>
      <c r="T22" s="195">
        <f t="shared" si="5"/>
        <v>0</v>
      </c>
      <c r="U22" s="195">
        <f t="shared" si="6"/>
        <v>0</v>
      </c>
      <c r="V22" s="195">
        <f t="shared" si="7"/>
        <v>0</v>
      </c>
      <c r="W22" s="195">
        <f t="shared" si="8"/>
        <v>0</v>
      </c>
    </row>
    <row r="23" spans="2:23" x14ac:dyDescent="0.7">
      <c r="B23" s="188">
        <f t="shared" si="9"/>
        <v>17</v>
      </c>
      <c r="C23" s="188" t="s">
        <v>102</v>
      </c>
      <c r="D23" s="193">
        <f>'TS Pat Cap'!D23/1000000</f>
        <v>71.545381000000006</v>
      </c>
      <c r="E23" s="193">
        <f>'TS Pat Cap'!E23/1000000</f>
        <v>73.736052000000001</v>
      </c>
      <c r="F23" s="193">
        <f>'TS Pat Cap'!F23/1000000</f>
        <v>74.351567000000003</v>
      </c>
      <c r="G23" s="193">
        <f>'TS Pat Cap'!G23/1000000</f>
        <v>75.889870999999999</v>
      </c>
      <c r="H23" s="193">
        <f>'TS Pat Cap'!H23/1000000</f>
        <v>75.074110000000005</v>
      </c>
      <c r="I23" s="193">
        <f>'TS Pat Cap'!I23/1000000</f>
        <v>74.446414000000004</v>
      </c>
      <c r="J23" s="193">
        <f>'TS Pat Cap'!J23/1000000</f>
        <v>72.513487999999995</v>
      </c>
      <c r="K23" s="193">
        <f>'TS Pat Cap'!K23/1000000</f>
        <v>72.747617000000005</v>
      </c>
      <c r="L23" s="202">
        <f>'TS Pat Cap'!L23</f>
        <v>0</v>
      </c>
      <c r="M23" s="202"/>
      <c r="N23" s="202">
        <f>'TS Pat Cap'!N23</f>
        <v>0</v>
      </c>
      <c r="O23" s="202"/>
      <c r="P23" s="195">
        <f t="shared" si="1"/>
        <v>7.8715224016653609E-2</v>
      </c>
      <c r="Q23" s="195">
        <f t="shared" si="2"/>
        <v>7.7427201932554854E-2</v>
      </c>
      <c r="R23" s="195">
        <f t="shared" si="3"/>
        <v>7.7319874200173569E-2</v>
      </c>
      <c r="S23" s="195">
        <f t="shared" si="4"/>
        <v>7.5642823321177943E-2</v>
      </c>
      <c r="T23" s="195">
        <f t="shared" si="5"/>
        <v>7.3809554681813119E-2</v>
      </c>
      <c r="U23" s="195">
        <f t="shared" si="6"/>
        <v>7.2198357339714622E-2</v>
      </c>
      <c r="V23" s="195">
        <f t="shared" si="7"/>
        <v>7.4124075218637092E-2</v>
      </c>
      <c r="W23" s="195">
        <f t="shared" si="8"/>
        <v>7.3136571884415608E-2</v>
      </c>
    </row>
    <row r="24" spans="2:23" ht="16.5" x14ac:dyDescent="0.7">
      <c r="B24" s="188">
        <f t="shared" si="9"/>
        <v>18</v>
      </c>
      <c r="C24" s="188" t="s">
        <v>73</v>
      </c>
      <c r="D24" s="193">
        <f>'TS Pat Cap'!D24/1000000</f>
        <v>17.362795999999999</v>
      </c>
      <c r="E24" s="193">
        <f>'TS Pat Cap'!E24/1000000</f>
        <v>17.997464000000001</v>
      </c>
      <c r="F24" s="193">
        <f>'TS Pat Cap'!F24/1000000</f>
        <v>18.331873999999999</v>
      </c>
      <c r="G24" s="193">
        <f>'TS Pat Cap'!G24/1000000</f>
        <v>18.883226000000001</v>
      </c>
      <c r="H24" s="193">
        <f>'TS Pat Cap'!H24/1000000</f>
        <v>18.707889000000002</v>
      </c>
      <c r="I24" s="193">
        <f>'TS Pat Cap'!I24/1000000</f>
        <v>18.556515999999998</v>
      </c>
      <c r="J24" s="193">
        <f>'TS Pat Cap'!J24/1000000</f>
        <v>18.28068</v>
      </c>
      <c r="K24" s="193">
        <f>'TS Pat Cap'!K24/1000000</f>
        <v>18.534790000000001</v>
      </c>
      <c r="L24" s="202">
        <f>'TS Pat Cap'!L24</f>
        <v>1</v>
      </c>
      <c r="M24" s="235">
        <v>1</v>
      </c>
      <c r="N24" s="202">
        <f>'TS Pat Cap'!N24</f>
        <v>1</v>
      </c>
      <c r="O24" s="202"/>
      <c r="P24" s="195">
        <f t="shared" si="1"/>
        <v>1.9102789832029229E-2</v>
      </c>
      <c r="Q24" s="195">
        <f t="shared" si="2"/>
        <v>1.8898398295068557E-2</v>
      </c>
      <c r="R24" s="195">
        <f t="shared" si="3"/>
        <v>1.9063729908119255E-2</v>
      </c>
      <c r="S24" s="195">
        <f t="shared" si="4"/>
        <v>1.8821754592939995E-2</v>
      </c>
      <c r="T24" s="195">
        <f t="shared" si="5"/>
        <v>1.8392771571008836E-2</v>
      </c>
      <c r="U24" s="195">
        <f t="shared" si="6"/>
        <v>1.7996165310905799E-2</v>
      </c>
      <c r="V24" s="195">
        <f t="shared" si="7"/>
        <v>1.8686709696930245E-2</v>
      </c>
      <c r="W24" s="195">
        <f t="shared" si="8"/>
        <v>1.8633888738892265E-2</v>
      </c>
    </row>
    <row r="25" spans="2:23" x14ac:dyDescent="0.7">
      <c r="B25" s="188">
        <f t="shared" si="9"/>
        <v>19</v>
      </c>
      <c r="C25" s="188" t="s">
        <v>74</v>
      </c>
      <c r="D25" s="193">
        <f>'TS Pat Cap'!D25/1000000</f>
        <v>3.0843690000000001</v>
      </c>
      <c r="E25" s="193">
        <f>'TS Pat Cap'!E25/1000000</f>
        <v>3.3541069999999999</v>
      </c>
      <c r="F25" s="193">
        <f>'TS Pat Cap'!F25/1000000</f>
        <v>3.5203950000000002</v>
      </c>
      <c r="G25" s="193">
        <f>'TS Pat Cap'!G25/1000000</f>
        <v>3.8258709999999998</v>
      </c>
      <c r="H25" s="193">
        <f>'TS Pat Cap'!H25/1000000</f>
        <v>4.0438530000000004</v>
      </c>
      <c r="I25" s="193">
        <f>'TS Pat Cap'!I25/1000000</f>
        <v>4.2790369999999998</v>
      </c>
      <c r="J25" s="193">
        <f>'TS Pat Cap'!J25/1000000</f>
        <v>4.4199780000000004</v>
      </c>
      <c r="K25" s="193">
        <f>'TS Pat Cap'!K25/1000000</f>
        <v>4.5705710000000002</v>
      </c>
      <c r="L25" s="202">
        <f>'TS Pat Cap'!L25</f>
        <v>0</v>
      </c>
      <c r="M25" s="202"/>
      <c r="N25" s="202">
        <f>'TS Pat Cap'!N25</f>
        <v>0</v>
      </c>
      <c r="O25" s="202"/>
      <c r="P25" s="195">
        <f t="shared" si="1"/>
        <v>3.3934657051448492E-3</v>
      </c>
      <c r="Q25" s="195">
        <f t="shared" si="2"/>
        <v>3.5220101015497243E-3</v>
      </c>
      <c r="R25" s="195">
        <f t="shared" si="3"/>
        <v>3.6609382897729655E-3</v>
      </c>
      <c r="S25" s="195">
        <f t="shared" si="4"/>
        <v>3.8134164716476905E-3</v>
      </c>
      <c r="T25" s="195">
        <f t="shared" si="5"/>
        <v>3.9757379625108315E-3</v>
      </c>
      <c r="U25" s="195">
        <f t="shared" si="6"/>
        <v>4.1498230176118412E-3</v>
      </c>
      <c r="V25" s="195">
        <f t="shared" si="7"/>
        <v>4.518149530149773E-3</v>
      </c>
      <c r="W25" s="195">
        <f t="shared" si="8"/>
        <v>4.595008170430178E-3</v>
      </c>
    </row>
    <row r="26" spans="2:23" x14ac:dyDescent="0.7">
      <c r="B26" s="188">
        <f t="shared" si="9"/>
        <v>20</v>
      </c>
      <c r="C26" s="188" t="s">
        <v>161</v>
      </c>
      <c r="D26" s="193">
        <f>'TS Pat Cap'!D26/1000000</f>
        <v>15.657353000000001</v>
      </c>
      <c r="E26" s="193">
        <f>'TS Pat Cap'!E26/1000000</f>
        <v>16.361312000000002</v>
      </c>
      <c r="F26" s="193">
        <f>'TS Pat Cap'!F26/1000000</f>
        <v>16.782654999999998</v>
      </c>
      <c r="G26" s="193">
        <f>'TS Pat Cap'!G26/1000000</f>
        <v>17.645918000000002</v>
      </c>
      <c r="H26" s="193">
        <f>'TS Pat Cap'!H26/1000000</f>
        <v>17.953263</v>
      </c>
      <c r="I26" s="193">
        <f>'TS Pat Cap'!I26/1000000</f>
        <v>18.350382</v>
      </c>
      <c r="J26" s="193">
        <f>'TS Pat Cap'!J26/1000000</f>
        <v>18.318494000000001</v>
      </c>
      <c r="K26" s="193">
        <f>'TS Pat Cap'!K26/1000000</f>
        <v>18.778181</v>
      </c>
      <c r="L26" s="202">
        <f>'TS Pat Cap'!L26</f>
        <v>0</v>
      </c>
      <c r="M26" s="202"/>
      <c r="N26" s="202">
        <f>'TS Pat Cap'!N26</f>
        <v>0</v>
      </c>
      <c r="O26" s="202"/>
      <c r="P26" s="195">
        <f t="shared" si="1"/>
        <v>1.7226437705361069E-2</v>
      </c>
      <c r="Q26" s="195">
        <f t="shared" si="2"/>
        <v>1.7180342230765665E-2</v>
      </c>
      <c r="R26" s="195">
        <f t="shared" si="3"/>
        <v>1.7452662071599834E-2</v>
      </c>
      <c r="S26" s="195">
        <f t="shared" si="4"/>
        <v>1.7588474456808521E-2</v>
      </c>
      <c r="T26" s="195">
        <f t="shared" si="5"/>
        <v>1.7650856561809019E-2</v>
      </c>
      <c r="U26" s="195">
        <f t="shared" si="6"/>
        <v>1.7796255934587623E-2</v>
      </c>
      <c r="V26" s="195">
        <f t="shared" si="7"/>
        <v>1.8725363578540762E-2</v>
      </c>
      <c r="W26" s="195">
        <f t="shared" si="8"/>
        <v>1.8878581061494665E-2</v>
      </c>
    </row>
    <row r="27" spans="2:23" x14ac:dyDescent="0.7">
      <c r="B27" s="188">
        <f t="shared" si="9"/>
        <v>21</v>
      </c>
      <c r="C27" s="188" t="s">
        <v>75</v>
      </c>
      <c r="D27" s="193">
        <f>'TS Pat Cap'!D27/1000000</f>
        <v>20.962996</v>
      </c>
      <c r="E27" s="193">
        <f>'TS Pat Cap'!E27/1000000</f>
        <v>21.633894000000002</v>
      </c>
      <c r="F27" s="193">
        <f>'TS Pat Cap'!F27/1000000</f>
        <v>21.927105000000001</v>
      </c>
      <c r="G27" s="193">
        <f>'TS Pat Cap'!G27/1000000</f>
        <v>22.472946</v>
      </c>
      <c r="H27" s="193">
        <f>'TS Pat Cap'!H27/1000000</f>
        <v>22.536071</v>
      </c>
      <c r="I27" s="193">
        <f>'TS Pat Cap'!I27/1000000</f>
        <v>22.667310000000001</v>
      </c>
      <c r="J27" s="193">
        <f>'TS Pat Cap'!J27/1000000</f>
        <v>22.266401999999999</v>
      </c>
      <c r="K27" s="193">
        <f>'TS Pat Cap'!K27/1000000</f>
        <v>22.532726</v>
      </c>
      <c r="L27" s="202">
        <f>'TS Pat Cap'!L27</f>
        <v>0</v>
      </c>
      <c r="M27" s="202"/>
      <c r="N27" s="202">
        <f>'TS Pat Cap'!N27</f>
        <v>0</v>
      </c>
      <c r="O27" s="202"/>
      <c r="P27" s="195">
        <f t="shared" si="1"/>
        <v>2.3063779983227898E-2</v>
      </c>
      <c r="Q27" s="195">
        <f t="shared" si="2"/>
        <v>2.2716864191826908E-2</v>
      </c>
      <c r="R27" s="195">
        <f t="shared" si="3"/>
        <v>2.2802491844912925E-2</v>
      </c>
      <c r="S27" s="195">
        <f t="shared" si="4"/>
        <v>2.2399788817461196E-2</v>
      </c>
      <c r="T27" s="195">
        <f t="shared" si="5"/>
        <v>2.2156471315979937E-2</v>
      </c>
      <c r="U27" s="195">
        <f t="shared" si="6"/>
        <v>2.1982825758539378E-2</v>
      </c>
      <c r="V27" s="195">
        <f t="shared" si="7"/>
        <v>2.2760958026131792E-2</v>
      </c>
      <c r="W27" s="195">
        <f t="shared" si="8"/>
        <v>2.2653200239546548E-2</v>
      </c>
    </row>
    <row r="28" spans="2:23" x14ac:dyDescent="0.7">
      <c r="B28" s="188">
        <f t="shared" si="9"/>
        <v>22</v>
      </c>
      <c r="C28" s="188" t="s">
        <v>76</v>
      </c>
      <c r="D28" s="193">
        <f>'TS Pat Cap'!D28/1000000</f>
        <v>54.725602000000002</v>
      </c>
      <c r="E28" s="193">
        <f>'TS Pat Cap'!E28/1000000</f>
        <v>56.974854999999998</v>
      </c>
      <c r="F28" s="193">
        <f>'TS Pat Cap'!F28/1000000</f>
        <v>58.228529000000002</v>
      </c>
      <c r="G28" s="193">
        <f>'TS Pat Cap'!G28/1000000</f>
        <v>60.644272999999998</v>
      </c>
      <c r="H28" s="193">
        <f>'TS Pat Cap'!H28/1000000</f>
        <v>61.370421999999998</v>
      </c>
      <c r="I28" s="193">
        <f>'TS Pat Cap'!I28/1000000</f>
        <v>62.149048999999998</v>
      </c>
      <c r="J28" s="193">
        <f>'TS Pat Cap'!J28/1000000</f>
        <v>61.685574000000003</v>
      </c>
      <c r="K28" s="193">
        <f>'TS Pat Cap'!K28/1000000</f>
        <v>62.798948000000003</v>
      </c>
      <c r="L28" s="202">
        <f>'TS Pat Cap'!L28</f>
        <v>0</v>
      </c>
      <c r="M28" s="202"/>
      <c r="N28" s="202">
        <f>'TS Pat Cap'!N28</f>
        <v>0</v>
      </c>
      <c r="O28" s="202"/>
      <c r="P28" s="195">
        <f t="shared" si="1"/>
        <v>6.020986904628025E-2</v>
      </c>
      <c r="Q28" s="195">
        <f t="shared" si="2"/>
        <v>5.982695687535633E-2</v>
      </c>
      <c r="R28" s="195">
        <f t="shared" si="3"/>
        <v>6.0553162748286912E-2</v>
      </c>
      <c r="S28" s="195">
        <f t="shared" si="4"/>
        <v>6.0446854995711903E-2</v>
      </c>
      <c r="T28" s="195">
        <f t="shared" si="5"/>
        <v>6.033669288193954E-2</v>
      </c>
      <c r="U28" s="195">
        <f t="shared" si="6"/>
        <v>6.0272335589266042E-2</v>
      </c>
      <c r="V28" s="195">
        <f t="shared" si="7"/>
        <v>6.305566389360287E-2</v>
      </c>
      <c r="W28" s="195">
        <f t="shared" si="8"/>
        <v>6.3134710992219553E-2</v>
      </c>
    </row>
    <row r="29" spans="2:23" x14ac:dyDescent="0.7">
      <c r="B29" s="188">
        <f t="shared" si="9"/>
        <v>23</v>
      </c>
      <c r="C29" s="188" t="s">
        <v>103</v>
      </c>
      <c r="D29" s="193">
        <f>'TS Pat Cap'!D29/1000000</f>
        <v>4.2394749999999997</v>
      </c>
      <c r="E29" s="193">
        <f>'TS Pat Cap'!E29/1000000</f>
        <v>4.5244850000000003</v>
      </c>
      <c r="F29" s="193">
        <f>'TS Pat Cap'!F29/1000000</f>
        <v>4.7027520000000003</v>
      </c>
      <c r="G29" s="193">
        <f>'TS Pat Cap'!G29/1000000</f>
        <v>5.049728</v>
      </c>
      <c r="H29" s="193">
        <f>'TS Pat Cap'!H29/1000000</f>
        <v>5.2068969999999997</v>
      </c>
      <c r="I29" s="193">
        <f>'TS Pat Cap'!I29/1000000</f>
        <v>5.3861689999999998</v>
      </c>
      <c r="J29" s="193">
        <f>'TS Pat Cap'!J29/1000000</f>
        <v>5.3807080000000003</v>
      </c>
      <c r="K29" s="193">
        <f>'TS Pat Cap'!K29/1000000</f>
        <v>5.4943850000000003</v>
      </c>
      <c r="L29" s="202">
        <f>'TS Pat Cap'!L29</f>
        <v>0</v>
      </c>
      <c r="M29" s="202"/>
      <c r="N29" s="202">
        <f>'TS Pat Cap'!N29</f>
        <v>0</v>
      </c>
      <c r="O29" s="202"/>
      <c r="P29" s="195">
        <f t="shared" si="1"/>
        <v>4.6643294042700324E-3</v>
      </c>
      <c r="Q29" s="195">
        <f t="shared" si="2"/>
        <v>4.7509760047339585E-3</v>
      </c>
      <c r="R29" s="195">
        <f t="shared" si="3"/>
        <v>4.890498044709867E-3</v>
      </c>
      <c r="S29" s="195">
        <f t="shared" si="4"/>
        <v>5.0332893954188598E-3</v>
      </c>
      <c r="T29" s="195">
        <f t="shared" si="5"/>
        <v>5.1191915407864125E-3</v>
      </c>
      <c r="U29" s="195">
        <f t="shared" si="6"/>
        <v>5.2235229779381094E-3</v>
      </c>
      <c r="V29" s="195">
        <f t="shared" si="7"/>
        <v>5.5002181735006655E-3</v>
      </c>
      <c r="W29" s="195">
        <f t="shared" si="8"/>
        <v>5.5237614657969464E-3</v>
      </c>
    </row>
    <row r="30" spans="2:23" x14ac:dyDescent="0.7">
      <c r="B30" s="188">
        <f t="shared" si="9"/>
        <v>24</v>
      </c>
      <c r="C30" s="188" t="s">
        <v>77</v>
      </c>
      <c r="D30" s="193">
        <f>'TS Pat Cap'!D30/1000000</f>
        <v>1.8867849999999999</v>
      </c>
      <c r="E30" s="193">
        <f>'TS Pat Cap'!E30/1000000</f>
        <v>1.982545</v>
      </c>
      <c r="F30" s="193">
        <f>'TS Pat Cap'!F30/1000000</f>
        <v>2.0424150000000001</v>
      </c>
      <c r="G30" s="193">
        <f>'TS Pat Cap'!G30/1000000</f>
        <v>2.1493509999999998</v>
      </c>
      <c r="H30" s="193">
        <f>'TS Pat Cap'!H30/1000000</f>
        <v>2.225241</v>
      </c>
      <c r="I30" s="193">
        <f>'TS Pat Cap'!I30/1000000</f>
        <v>2.3030270000000002</v>
      </c>
      <c r="J30" s="193">
        <f>'TS Pat Cap'!J30/1000000</f>
        <v>2.3487040000000001</v>
      </c>
      <c r="K30" s="193">
        <f>'TS Pat Cap'!K30/1000000</f>
        <v>2.3984939999999999</v>
      </c>
      <c r="L30" s="202">
        <f>'TS Pat Cap'!L30</f>
        <v>0</v>
      </c>
      <c r="M30" s="202"/>
      <c r="N30" s="202">
        <f>'TS Pat Cap'!N30</f>
        <v>0</v>
      </c>
      <c r="O30" s="202"/>
      <c r="P30" s="195">
        <f t="shared" si="1"/>
        <v>2.0758671191682069E-3</v>
      </c>
      <c r="Q30" s="195">
        <f t="shared" si="2"/>
        <v>2.0817891369526668E-3</v>
      </c>
      <c r="R30" s="195">
        <f t="shared" si="3"/>
        <v>2.1239534987143919E-3</v>
      </c>
      <c r="S30" s="195">
        <f t="shared" si="4"/>
        <v>2.142354121911699E-3</v>
      </c>
      <c r="T30" s="195">
        <f t="shared" si="5"/>
        <v>2.1877588328348147E-3</v>
      </c>
      <c r="U30" s="195">
        <f t="shared" si="6"/>
        <v>2.2334825463723607E-3</v>
      </c>
      <c r="V30" s="195">
        <f t="shared" si="7"/>
        <v>2.4008707450717836E-3</v>
      </c>
      <c r="W30" s="195">
        <f t="shared" si="8"/>
        <v>2.4113178696333038E-3</v>
      </c>
    </row>
    <row r="31" spans="2:23" ht="16.5" x14ac:dyDescent="0.7">
      <c r="B31" s="188">
        <f t="shared" si="9"/>
        <v>25</v>
      </c>
      <c r="C31" s="188" t="s">
        <v>78</v>
      </c>
      <c r="D31" s="193">
        <f>'TS Pat Cap'!D31/1000000</f>
        <v>6.4990449999999997</v>
      </c>
      <c r="E31" s="193">
        <f>'TS Pat Cap'!E31/1000000</f>
        <v>6.6960569999999997</v>
      </c>
      <c r="F31" s="193">
        <f>'TS Pat Cap'!F31/1000000</f>
        <v>6.8023790000000002</v>
      </c>
      <c r="G31" s="193">
        <f>'TS Pat Cap'!G31/1000000</f>
        <v>6.9702520000000003</v>
      </c>
      <c r="H31" s="193">
        <f>'TS Pat Cap'!H31/1000000</f>
        <v>6.9033300000000004</v>
      </c>
      <c r="I31" s="193">
        <f>'TS Pat Cap'!I31/1000000</f>
        <v>6.8157610000000002</v>
      </c>
      <c r="J31" s="193">
        <f>'TS Pat Cap'!J31/1000000</f>
        <v>6.6799239999999998</v>
      </c>
      <c r="K31" s="193">
        <f>'TS Pat Cap'!K31/1000000</f>
        <v>6.7430719999999997</v>
      </c>
      <c r="L31" s="202">
        <f>'TS Pat Cap'!L31</f>
        <v>1</v>
      </c>
      <c r="M31" s="235">
        <v>1</v>
      </c>
      <c r="N31" s="202">
        <f>'TS Pat Cap'!N31</f>
        <v>1</v>
      </c>
      <c r="O31" s="202"/>
      <c r="P31" s="195">
        <f t="shared" si="1"/>
        <v>7.1503397692341949E-3</v>
      </c>
      <c r="Q31" s="195">
        <f t="shared" si="2"/>
        <v>7.0312546363466462E-3</v>
      </c>
      <c r="R31" s="195">
        <f t="shared" si="3"/>
        <v>7.0739475947010303E-3</v>
      </c>
      <c r="S31" s="195">
        <f t="shared" si="4"/>
        <v>6.9475614280605016E-3</v>
      </c>
      <c r="T31" s="195">
        <f t="shared" si="5"/>
        <v>6.7870496649457572E-3</v>
      </c>
      <c r="U31" s="195">
        <f t="shared" si="6"/>
        <v>6.6099456210219967E-3</v>
      </c>
      <c r="V31" s="195">
        <f t="shared" si="7"/>
        <v>6.8282908833564755E-3</v>
      </c>
      <c r="W31" s="195">
        <f t="shared" si="8"/>
        <v>6.7791247381998789E-3</v>
      </c>
    </row>
    <row r="32" spans="2:23" x14ac:dyDescent="0.7">
      <c r="B32" s="188">
        <f t="shared" si="9"/>
        <v>26</v>
      </c>
      <c r="C32" s="188" t="s">
        <v>162</v>
      </c>
      <c r="D32" s="193">
        <f>'TS Pat Cap'!D32/1000000</f>
        <v>7.8008519999999999</v>
      </c>
      <c r="E32" s="193">
        <f>'TS Pat Cap'!E32/1000000</f>
        <v>8.5152009999999994</v>
      </c>
      <c r="F32" s="193">
        <f>'TS Pat Cap'!F32/1000000</f>
        <v>8.9490160000000003</v>
      </c>
      <c r="G32" s="193">
        <f>'TS Pat Cap'!G32/1000000</f>
        <v>9.7374720000000003</v>
      </c>
      <c r="H32" s="193">
        <f>'TS Pat Cap'!H32/1000000</f>
        <v>10.295189000000001</v>
      </c>
      <c r="I32" s="193">
        <f>'TS Pat Cap'!I32/1000000</f>
        <v>10.866944</v>
      </c>
      <c r="J32" s="193">
        <f>'TS Pat Cap'!J32/1000000</f>
        <v>11.218070000000001</v>
      </c>
      <c r="K32" s="193">
        <f>'TS Pat Cap'!K32/1000000</f>
        <v>11.581492000000001</v>
      </c>
      <c r="L32" s="202">
        <f>'TS Pat Cap'!L32</f>
        <v>0</v>
      </c>
      <c r="M32" s="202"/>
      <c r="N32" s="202">
        <f>'TS Pat Cap'!N32</f>
        <v>0</v>
      </c>
      <c r="O32" s="202"/>
      <c r="P32" s="195">
        <f t="shared" si="1"/>
        <v>8.5826059504912032E-3</v>
      </c>
      <c r="Q32" s="195">
        <f t="shared" si="2"/>
        <v>8.9414630894978329E-3</v>
      </c>
      <c r="R32" s="195">
        <f t="shared" si="3"/>
        <v>9.306283905695498E-3</v>
      </c>
      <c r="S32" s="195">
        <f t="shared" si="4"/>
        <v>9.7057731734834195E-3</v>
      </c>
      <c r="T32" s="195">
        <f t="shared" si="5"/>
        <v>1.0121775875266465E-2</v>
      </c>
      <c r="U32" s="195">
        <f t="shared" si="6"/>
        <v>1.0538795140658726E-2</v>
      </c>
      <c r="V32" s="195">
        <f t="shared" si="7"/>
        <v>1.1467233026880963E-2</v>
      </c>
      <c r="W32" s="195">
        <f t="shared" si="8"/>
        <v>1.1643413999207482E-2</v>
      </c>
    </row>
    <row r="33" spans="2:23" ht="16.5" x14ac:dyDescent="0.7">
      <c r="B33" s="188">
        <f t="shared" si="9"/>
        <v>27</v>
      </c>
      <c r="C33" s="188" t="s">
        <v>79</v>
      </c>
      <c r="D33" s="193">
        <f>'TS Pat Cap'!D33/1000000</f>
        <v>8.3704420000000006</v>
      </c>
      <c r="E33" s="193">
        <f>'TS Pat Cap'!E33/1000000</f>
        <v>8.5432790000000001</v>
      </c>
      <c r="F33" s="193">
        <f>'TS Pat Cap'!F33/1000000</f>
        <v>8.6357359999999996</v>
      </c>
      <c r="G33" s="193">
        <f>'TS Pat Cap'!G33/1000000</f>
        <v>8.7791720000000009</v>
      </c>
      <c r="H33" s="193">
        <f>'TS Pat Cap'!H33/1000000</f>
        <v>8.634741</v>
      </c>
      <c r="I33" s="193">
        <f>'TS Pat Cap'!I33/1000000</f>
        <v>8.4665169999999996</v>
      </c>
      <c r="J33" s="193">
        <f>'TS Pat Cap'!J33/1000000</f>
        <v>8.2801939999999998</v>
      </c>
      <c r="K33" s="193">
        <f>'TS Pat Cap'!K33/1000000</f>
        <v>8.3607340000000008</v>
      </c>
      <c r="L33" s="202">
        <f>'TS Pat Cap'!L33</f>
        <v>1</v>
      </c>
      <c r="M33" s="235">
        <v>1</v>
      </c>
      <c r="N33" s="202">
        <f>'TS Pat Cap'!N33</f>
        <v>1</v>
      </c>
      <c r="O33" s="202"/>
      <c r="P33" s="195">
        <f t="shared" si="1"/>
        <v>9.2092767966167662E-3</v>
      </c>
      <c r="Q33" s="195">
        <f t="shared" si="2"/>
        <v>8.9709466449214726E-3</v>
      </c>
      <c r="R33" s="195">
        <f t="shared" si="3"/>
        <v>8.9804969563843911E-3</v>
      </c>
      <c r="S33" s="195">
        <f t="shared" si="4"/>
        <v>8.7505927701765698E-3</v>
      </c>
      <c r="T33" s="195">
        <f t="shared" si="5"/>
        <v>8.4892966164073561E-3</v>
      </c>
      <c r="U33" s="195">
        <f t="shared" si="6"/>
        <v>8.210853779857934E-3</v>
      </c>
      <c r="V33" s="195">
        <f t="shared" si="7"/>
        <v>8.4641042626567298E-3</v>
      </c>
      <c r="W33" s="195">
        <f t="shared" si="8"/>
        <v>8.4054357848928254E-3</v>
      </c>
    </row>
    <row r="34" spans="2:23" x14ac:dyDescent="0.7">
      <c r="B34" s="188">
        <f t="shared" si="9"/>
        <v>28</v>
      </c>
      <c r="C34" s="188" t="s">
        <v>80</v>
      </c>
      <c r="D34" s="193">
        <f>'TS Pat Cap'!D34/1000000</f>
        <v>71.231478999999993</v>
      </c>
      <c r="E34" s="193">
        <f>'TS Pat Cap'!E34/1000000</f>
        <v>74.383545999999996</v>
      </c>
      <c r="F34" s="193">
        <f>'TS Pat Cap'!F34/1000000</f>
        <v>76.034209000000004</v>
      </c>
      <c r="G34" s="193">
        <f>'TS Pat Cap'!G34/1000000</f>
        <v>79.297274999999999</v>
      </c>
      <c r="H34" s="193">
        <f>'TS Pat Cap'!H34/1000000</f>
        <v>80.518872999999999</v>
      </c>
      <c r="I34" s="193">
        <f>'TS Pat Cap'!I34/1000000</f>
        <v>81.783313000000007</v>
      </c>
      <c r="J34" s="193">
        <f>'TS Pat Cap'!J34/1000000</f>
        <v>81.338469000000003</v>
      </c>
      <c r="K34" s="193">
        <f>'TS Pat Cap'!K34/1000000</f>
        <v>82.820369999999997</v>
      </c>
      <c r="L34" s="202">
        <f>'TS Pat Cap'!L34</f>
        <v>0</v>
      </c>
      <c r="M34" s="202"/>
      <c r="N34" s="202">
        <f>'TS Pat Cap'!N34</f>
        <v>0</v>
      </c>
      <c r="O34" s="202"/>
      <c r="P34" s="195">
        <f t="shared" si="1"/>
        <v>7.8369864667050371E-2</v>
      </c>
      <c r="Q34" s="195">
        <f t="shared" si="2"/>
        <v>7.8107108807527179E-2</v>
      </c>
      <c r="R34" s="195">
        <f t="shared" si="3"/>
        <v>7.906969162855311E-2</v>
      </c>
      <c r="S34" s="195">
        <f t="shared" si="4"/>
        <v>7.9039135047098197E-2</v>
      </c>
      <c r="T34" s="195">
        <f t="shared" si="5"/>
        <v>7.9162605585486989E-2</v>
      </c>
      <c r="U34" s="195">
        <f t="shared" si="6"/>
        <v>7.9313704168473831E-2</v>
      </c>
      <c r="V34" s="195">
        <f t="shared" si="7"/>
        <v>8.314506667124856E-2</v>
      </c>
      <c r="W34" s="195">
        <f t="shared" si="8"/>
        <v>8.3263180208348234E-2</v>
      </c>
    </row>
    <row r="35" spans="2:23" x14ac:dyDescent="0.7">
      <c r="B35" s="188">
        <f t="shared" si="9"/>
        <v>29</v>
      </c>
      <c r="C35" s="188" t="s">
        <v>81</v>
      </c>
      <c r="D35" s="193">
        <f>'TS Pat Cap'!D35/1000000</f>
        <v>4.95174</v>
      </c>
      <c r="E35" s="193">
        <f>'TS Pat Cap'!E35/1000000</f>
        <v>5.093159</v>
      </c>
      <c r="F35" s="193">
        <f>'TS Pat Cap'!F35/1000000</f>
        <v>5.1714979999999997</v>
      </c>
      <c r="G35" s="193">
        <f>'TS Pat Cap'!G35/1000000</f>
        <v>5.3183429999999996</v>
      </c>
      <c r="H35" s="193">
        <f>'TS Pat Cap'!H35/1000000</f>
        <v>5.3064539999999996</v>
      </c>
      <c r="I35" s="193">
        <f>'TS Pat Cap'!I35/1000000</f>
        <v>5.2916670000000003</v>
      </c>
      <c r="J35" s="193">
        <f>'TS Pat Cap'!J35/1000000</f>
        <v>5.1970029999999996</v>
      </c>
      <c r="K35" s="193">
        <f>'TS Pat Cap'!K35/1000000</f>
        <v>5.2564270000000004</v>
      </c>
      <c r="L35" s="202">
        <f>'TS Pat Cap'!L35</f>
        <v>0</v>
      </c>
      <c r="M35" s="202"/>
      <c r="N35" s="202">
        <f>'TS Pat Cap'!N35</f>
        <v>1</v>
      </c>
      <c r="O35" s="202"/>
      <c r="P35" s="195">
        <f t="shared" si="1"/>
        <v>5.44797327128951E-3</v>
      </c>
      <c r="Q35" s="195">
        <f t="shared" si="2"/>
        <v>5.3481172326341683E-3</v>
      </c>
      <c r="R35" s="195">
        <f t="shared" si="3"/>
        <v>5.3779575995546829E-3</v>
      </c>
      <c r="S35" s="195">
        <f t="shared" si="4"/>
        <v>5.3010299610395106E-3</v>
      </c>
      <c r="T35" s="195">
        <f t="shared" si="5"/>
        <v>5.217071593383203E-3</v>
      </c>
      <c r="U35" s="195">
        <f t="shared" si="6"/>
        <v>5.1318746526699821E-3</v>
      </c>
      <c r="V35" s="195">
        <f t="shared" si="7"/>
        <v>5.3124329267333356E-3</v>
      </c>
      <c r="W35" s="195">
        <f t="shared" si="8"/>
        <v>5.2845311914572141E-3</v>
      </c>
    </row>
    <row r="36" spans="2:23" x14ac:dyDescent="0.7">
      <c r="B36" s="188">
        <f t="shared" si="9"/>
        <v>30</v>
      </c>
      <c r="C36" s="188" t="s">
        <v>82</v>
      </c>
      <c r="D36" s="193">
        <f>'TS Pat Cap'!D36/1000000</f>
        <v>28.192381000000001</v>
      </c>
      <c r="E36" s="193">
        <f>'TS Pat Cap'!E36/1000000</f>
        <v>29.447984000000002</v>
      </c>
      <c r="F36" s="193">
        <f>'TS Pat Cap'!F36/1000000</f>
        <v>30.044194000000001</v>
      </c>
      <c r="G36" s="193">
        <f>'TS Pat Cap'!G36/1000000</f>
        <v>31.247128</v>
      </c>
      <c r="H36" s="193">
        <f>'TS Pat Cap'!H36/1000000</f>
        <v>31.602630999999999</v>
      </c>
      <c r="I36" s="193">
        <f>'TS Pat Cap'!I36/1000000</f>
        <v>31.911875999999999</v>
      </c>
      <c r="J36" s="193">
        <f>'TS Pat Cap'!J36/1000000</f>
        <v>31.655563000000001</v>
      </c>
      <c r="K36" s="193">
        <f>'TS Pat Cap'!K36/1000000</f>
        <v>32.137830999999998</v>
      </c>
      <c r="L36" s="202">
        <f>'TS Pat Cap'!L36</f>
        <v>0</v>
      </c>
      <c r="M36" s="202"/>
      <c r="N36" s="202">
        <f>'TS Pat Cap'!N36</f>
        <v>0</v>
      </c>
      <c r="O36" s="202"/>
      <c r="P36" s="195">
        <f t="shared" si="1"/>
        <v>3.1017649986067569E-2</v>
      </c>
      <c r="Q36" s="195">
        <f t="shared" si="2"/>
        <v>3.0922119395199576E-2</v>
      </c>
      <c r="R36" s="195">
        <f t="shared" si="3"/>
        <v>3.1243636069238589E-2</v>
      </c>
      <c r="S36" s="195">
        <f t="shared" si="4"/>
        <v>3.1145407831807127E-2</v>
      </c>
      <c r="T36" s="195">
        <f t="shared" si="5"/>
        <v>3.107031333283421E-2</v>
      </c>
      <c r="U36" s="195">
        <f t="shared" si="6"/>
        <v>3.0948233810545431E-2</v>
      </c>
      <c r="V36" s="195">
        <f t="shared" si="7"/>
        <v>3.2358660403983129E-2</v>
      </c>
      <c r="W36" s="195">
        <f t="shared" si="8"/>
        <v>3.2309660220769844E-2</v>
      </c>
    </row>
    <row r="37" spans="2:23" x14ac:dyDescent="0.7">
      <c r="B37" s="188">
        <f t="shared" si="9"/>
        <v>31</v>
      </c>
      <c r="C37" s="188" t="s">
        <v>163</v>
      </c>
      <c r="D37" s="193">
        <f>'TS Pat Cap'!D37/1000000</f>
        <v>17.395264000000001</v>
      </c>
      <c r="E37" s="193">
        <f>'TS Pat Cap'!E37/1000000</f>
        <v>17.885717</v>
      </c>
      <c r="F37" s="193">
        <f>'TS Pat Cap'!F37/1000000</f>
        <v>18.113621999999999</v>
      </c>
      <c r="G37" s="193">
        <f>'TS Pat Cap'!G37/1000000</f>
        <v>18.476302</v>
      </c>
      <c r="H37" s="193">
        <f>'TS Pat Cap'!H37/1000000</f>
        <v>18.365048000000002</v>
      </c>
      <c r="I37" s="193">
        <f>'TS Pat Cap'!I37/1000000</f>
        <v>18.189197</v>
      </c>
      <c r="J37" s="193">
        <f>'TS Pat Cap'!J37/1000000</f>
        <v>17.801238000000001</v>
      </c>
      <c r="K37" s="193">
        <f>'TS Pat Cap'!K37/1000000</f>
        <v>17.962913</v>
      </c>
      <c r="L37" s="202">
        <f>'TS Pat Cap'!L37</f>
        <v>0</v>
      </c>
      <c r="M37" s="202"/>
      <c r="N37" s="202">
        <f>'TS Pat Cap'!N37</f>
        <v>0</v>
      </c>
      <c r="O37" s="202"/>
      <c r="P37" s="195">
        <f t="shared" si="1"/>
        <v>1.9138511577551455E-2</v>
      </c>
      <c r="Q37" s="195">
        <f t="shared" si="2"/>
        <v>1.8781057356685289E-2</v>
      </c>
      <c r="R37" s="195">
        <f t="shared" si="3"/>
        <v>1.8836764722786493E-2</v>
      </c>
      <c r="S37" s="195">
        <f t="shared" si="4"/>
        <v>1.8416155270770281E-2</v>
      </c>
      <c r="T37" s="195">
        <f t="shared" si="5"/>
        <v>1.8055705416822426E-2</v>
      </c>
      <c r="U37" s="195">
        <f t="shared" si="6"/>
        <v>1.7639938234344843E-2</v>
      </c>
      <c r="V37" s="195">
        <f t="shared" si="7"/>
        <v>1.8196618875882253E-2</v>
      </c>
      <c r="W37" s="195">
        <f t="shared" si="8"/>
        <v>1.8058954121864961E-2</v>
      </c>
    </row>
    <row r="38" spans="2:23" x14ac:dyDescent="0.7">
      <c r="B38" s="188">
        <f t="shared" si="9"/>
        <v>32</v>
      </c>
      <c r="C38" s="188" t="s">
        <v>104</v>
      </c>
      <c r="D38" s="193">
        <f>'TS Pat Cap'!D38/1000000</f>
        <v>14.671479</v>
      </c>
      <c r="E38" s="193">
        <f>'TS Pat Cap'!E38/1000000</f>
        <v>15.138002999999999</v>
      </c>
      <c r="F38" s="193">
        <f>'TS Pat Cap'!F38/1000000</f>
        <v>15.339166000000001</v>
      </c>
      <c r="G38" s="193">
        <f>'TS Pat Cap'!G38/1000000</f>
        <v>15.708030000000001</v>
      </c>
      <c r="H38" s="193">
        <f>'TS Pat Cap'!H38/1000000</f>
        <v>15.687671999999999</v>
      </c>
      <c r="I38" s="193">
        <f>'TS Pat Cap'!I38/1000000</f>
        <v>15.703082999999999</v>
      </c>
      <c r="J38" s="193">
        <f>'TS Pat Cap'!J38/1000000</f>
        <v>15.430262000000001</v>
      </c>
      <c r="K38" s="193">
        <f>'TS Pat Cap'!K38/1000000</f>
        <v>15.610683</v>
      </c>
      <c r="L38" s="202">
        <f>'TS Pat Cap'!L38</f>
        <v>0</v>
      </c>
      <c r="M38" s="202"/>
      <c r="N38" s="202">
        <f>'TS Pat Cap'!N38</f>
        <v>0</v>
      </c>
      <c r="O38" s="202"/>
      <c r="P38" s="195">
        <f t="shared" si="1"/>
        <v>1.614176540817679E-2</v>
      </c>
      <c r="Q38" s="195">
        <f t="shared" si="2"/>
        <v>1.5895795656873806E-2</v>
      </c>
      <c r="R38" s="195">
        <f t="shared" si="3"/>
        <v>1.5951545250627731E-2</v>
      </c>
      <c r="S38" s="195">
        <f t="shared" si="4"/>
        <v>1.5656894949969843E-2</v>
      </c>
      <c r="T38" s="195">
        <f t="shared" si="5"/>
        <v>1.542342738814151E-2</v>
      </c>
      <c r="U38" s="195">
        <f t="shared" si="6"/>
        <v>1.5228897361922603E-2</v>
      </c>
      <c r="V38" s="195">
        <f t="shared" si="7"/>
        <v>1.577298145044792E-2</v>
      </c>
      <c r="W38" s="195">
        <f t="shared" si="8"/>
        <v>1.569414760890827E-2</v>
      </c>
    </row>
    <row r="39" spans="2:23" x14ac:dyDescent="0.7">
      <c r="B39" s="188">
        <f t="shared" si="9"/>
        <v>33</v>
      </c>
      <c r="C39" s="188" t="s">
        <v>83</v>
      </c>
      <c r="D39" s="193">
        <f>'TS Pat Cap'!D39/1000000</f>
        <v>8.3640209999999993</v>
      </c>
      <c r="E39" s="193">
        <f>'TS Pat Cap'!E39/1000000</f>
        <v>8.6678700000000006</v>
      </c>
      <c r="F39" s="193">
        <f>'TS Pat Cap'!F39/1000000</f>
        <v>8.8096460000000008</v>
      </c>
      <c r="G39" s="193">
        <f>'TS Pat Cap'!G39/1000000</f>
        <v>9.0701350000000005</v>
      </c>
      <c r="H39" s="193">
        <f>'TS Pat Cap'!H39/1000000</f>
        <v>9.0811650000000004</v>
      </c>
      <c r="I39" s="193">
        <f>'TS Pat Cap'!I39/1000000</f>
        <v>9.1100220000000007</v>
      </c>
      <c r="J39" s="193">
        <f>'TS Pat Cap'!J39/1000000</f>
        <v>8.9667309999999993</v>
      </c>
      <c r="K39" s="193">
        <f>'TS Pat Cap'!K39/1000000</f>
        <v>9.0869389999999992</v>
      </c>
      <c r="L39" s="202">
        <f>'TS Pat Cap'!L39</f>
        <v>0</v>
      </c>
      <c r="M39" s="202"/>
      <c r="N39" s="202">
        <f>'TS Pat Cap'!N39</f>
        <v>0</v>
      </c>
      <c r="O39" s="202"/>
      <c r="P39" s="195">
        <f t="shared" si="1"/>
        <v>9.2022123230428403E-3</v>
      </c>
      <c r="Q39" s="195">
        <f t="shared" si="2"/>
        <v>9.1017745405617082E-3</v>
      </c>
      <c r="R39" s="195">
        <f t="shared" si="3"/>
        <v>9.1613498941866597E-3</v>
      </c>
      <c r="S39" s="195">
        <f t="shared" si="4"/>
        <v>9.0406085853569629E-3</v>
      </c>
      <c r="T39" s="195">
        <f t="shared" si="5"/>
        <v>8.9282010088706665E-3</v>
      </c>
      <c r="U39" s="195">
        <f t="shared" si="6"/>
        <v>8.8349268740957991E-3</v>
      </c>
      <c r="V39" s="195">
        <f t="shared" si="7"/>
        <v>9.1658898425805279E-3</v>
      </c>
      <c r="W39" s="195">
        <f t="shared" si="8"/>
        <v>9.1355235372562044E-3</v>
      </c>
    </row>
    <row r="40" spans="2:23" x14ac:dyDescent="0.7">
      <c r="B40" s="188">
        <f t="shared" si="9"/>
        <v>34</v>
      </c>
      <c r="C40" s="188" t="s">
        <v>84</v>
      </c>
      <c r="D40" s="193">
        <f>'TS Pat Cap'!D40/1000000</f>
        <v>2.7366640000000002</v>
      </c>
      <c r="E40" s="193">
        <f>'TS Pat Cap'!E40/1000000</f>
        <v>2.9870190000000001</v>
      </c>
      <c r="F40" s="193">
        <f>'TS Pat Cap'!F40/1000000</f>
        <v>3.1314479999999998</v>
      </c>
      <c r="G40" s="193">
        <f>'TS Pat Cap'!G40/1000000</f>
        <v>3.3974869999999999</v>
      </c>
      <c r="H40" s="193">
        <f>'TS Pat Cap'!H40/1000000</f>
        <v>3.5938949999999998</v>
      </c>
      <c r="I40" s="193">
        <f>'TS Pat Cap'!I40/1000000</f>
        <v>3.7970290000000002</v>
      </c>
      <c r="J40" s="193">
        <f>'TS Pat Cap'!J40/1000000</f>
        <v>3.9279139999999999</v>
      </c>
      <c r="K40" s="193">
        <f>'TS Pat Cap'!K40/1000000</f>
        <v>4.0657680000000003</v>
      </c>
      <c r="L40" s="202">
        <f>'TS Pat Cap'!L40</f>
        <v>0</v>
      </c>
      <c r="M40" s="202"/>
      <c r="N40" s="202">
        <f>'TS Pat Cap'!N40</f>
        <v>0</v>
      </c>
      <c r="O40" s="202"/>
      <c r="P40" s="195">
        <f t="shared" si="1"/>
        <v>3.0109158244375181E-3</v>
      </c>
      <c r="Q40" s="195">
        <f t="shared" si="2"/>
        <v>3.1365460587634668E-3</v>
      </c>
      <c r="R40" s="195">
        <f t="shared" si="3"/>
        <v>3.2564635177680266E-3</v>
      </c>
      <c r="S40" s="195">
        <f t="shared" si="4"/>
        <v>3.3864270091722637E-3</v>
      </c>
      <c r="T40" s="195">
        <f t="shared" si="5"/>
        <v>3.5333590970734745E-3</v>
      </c>
      <c r="U40" s="195">
        <f t="shared" si="6"/>
        <v>3.6823702021598955E-3</v>
      </c>
      <c r="V40" s="195">
        <f t="shared" si="7"/>
        <v>4.0151563635766321E-3</v>
      </c>
      <c r="W40" s="195">
        <f t="shared" si="8"/>
        <v>4.0875061735335836E-3</v>
      </c>
    </row>
    <row r="41" spans="2:23" x14ac:dyDescent="0.7">
      <c r="B41" s="188">
        <f t="shared" si="9"/>
        <v>35</v>
      </c>
      <c r="C41" s="188" t="s">
        <v>85</v>
      </c>
      <c r="D41" s="193">
        <f>'TS Pat Cap'!D41/1000000</f>
        <v>7.3486690000000001</v>
      </c>
      <c r="E41" s="193">
        <f>'TS Pat Cap'!E41/1000000</f>
        <v>8.0129400000000004</v>
      </c>
      <c r="F41" s="193">
        <f>'TS Pat Cap'!F41/1000000</f>
        <v>8.4166340000000002</v>
      </c>
      <c r="G41" s="193">
        <f>'TS Pat Cap'!G41/1000000</f>
        <v>9.1627880000000008</v>
      </c>
      <c r="H41" s="193">
        <f>'TS Pat Cap'!H41/1000000</f>
        <v>9.6965249999999994</v>
      </c>
      <c r="I41" s="193">
        <f>'TS Pat Cap'!I41/1000000</f>
        <v>10.243637</v>
      </c>
      <c r="J41" s="193">
        <f>'TS Pat Cap'!J41/1000000</f>
        <v>10.574247</v>
      </c>
      <c r="K41" s="193">
        <f>'TS Pat Cap'!K41/1000000</f>
        <v>10.915687</v>
      </c>
      <c r="L41" s="202">
        <f>'TS Pat Cap'!L41</f>
        <v>0</v>
      </c>
      <c r="M41" s="202"/>
      <c r="N41" s="202">
        <f>'TS Pat Cap'!N41</f>
        <v>0</v>
      </c>
      <c r="O41" s="202"/>
      <c r="P41" s="195">
        <f t="shared" si="1"/>
        <v>8.0851079199541591E-3</v>
      </c>
      <c r="Q41" s="195">
        <f t="shared" si="2"/>
        <v>8.4140594271774425E-3</v>
      </c>
      <c r="R41" s="195">
        <f t="shared" si="3"/>
        <v>8.752647836849271E-3</v>
      </c>
      <c r="S41" s="195">
        <f t="shared" si="4"/>
        <v>9.1329599679173187E-3</v>
      </c>
      <c r="T41" s="195">
        <f t="shared" si="5"/>
        <v>9.533195827577147E-3</v>
      </c>
      <c r="U41" s="195">
        <f t="shared" si="6"/>
        <v>9.9343101278769746E-3</v>
      </c>
      <c r="V41" s="195">
        <f t="shared" si="7"/>
        <v>1.0809110161801177E-2</v>
      </c>
      <c r="W41" s="195">
        <f t="shared" si="8"/>
        <v>1.0974049183539317E-2</v>
      </c>
    </row>
    <row r="42" spans="2:23" x14ac:dyDescent="0.7">
      <c r="B42" s="188">
        <f t="shared" si="9"/>
        <v>36</v>
      </c>
      <c r="C42" s="188" t="s">
        <v>105</v>
      </c>
      <c r="D42" s="193">
        <f>'TS Pat Cap'!D42/1000000</f>
        <v>15.368198</v>
      </c>
      <c r="E42" s="193">
        <f>'TS Pat Cap'!E42/1000000</f>
        <v>15.885197</v>
      </c>
      <c r="F42" s="193">
        <f>'TS Pat Cap'!F42/1000000</f>
        <v>16.102437999999999</v>
      </c>
      <c r="G42" s="193">
        <f>'TS Pat Cap'!G42/1000000</f>
        <v>16.455518000000001</v>
      </c>
      <c r="H42" s="193">
        <f>'TS Pat Cap'!H42/1000000</f>
        <v>16.412396999999999</v>
      </c>
      <c r="I42" s="193">
        <f>'TS Pat Cap'!I42/1000000</f>
        <v>16.399633999999999</v>
      </c>
      <c r="J42" s="193">
        <f>'TS Pat Cap'!J42/1000000</f>
        <v>16.187842</v>
      </c>
      <c r="K42" s="193">
        <f>'TS Pat Cap'!K42/1000000</f>
        <v>16.415562000000001</v>
      </c>
      <c r="L42" s="202">
        <f>'TS Pat Cap'!L42</f>
        <v>0</v>
      </c>
      <c r="M42" s="202"/>
      <c r="N42" s="202">
        <f>'TS Pat Cap'!N42</f>
        <v>0</v>
      </c>
      <c r="O42" s="202"/>
      <c r="P42" s="195">
        <f t="shared" si="1"/>
        <v>1.6908305349611429E-2</v>
      </c>
      <c r="Q42" s="195">
        <f t="shared" si="2"/>
        <v>1.6680393409961986E-2</v>
      </c>
      <c r="R42" s="195">
        <f t="shared" si="3"/>
        <v>1.6745289046511885E-2</v>
      </c>
      <c r="S42" s="195">
        <f t="shared" si="4"/>
        <v>1.6401949618974364E-2</v>
      </c>
      <c r="T42" s="195">
        <f t="shared" si="5"/>
        <v>1.6135945052577053E-2</v>
      </c>
      <c r="U42" s="195">
        <f t="shared" si="6"/>
        <v>1.5904414627312114E-2</v>
      </c>
      <c r="V42" s="195">
        <f t="shared" si="7"/>
        <v>1.6547387956781404E-2</v>
      </c>
      <c r="W42" s="195">
        <f t="shared" si="8"/>
        <v>1.6503330002357069E-2</v>
      </c>
    </row>
    <row r="43" spans="2:23" x14ac:dyDescent="0.7">
      <c r="B43" s="188">
        <f t="shared" si="9"/>
        <v>37</v>
      </c>
      <c r="C43" s="188" t="s">
        <v>86</v>
      </c>
      <c r="D43" s="193">
        <f>'TS Pat Cap'!D43/1000000</f>
        <v>17.437262</v>
      </c>
      <c r="E43" s="193">
        <f>'TS Pat Cap'!E43/1000000</f>
        <v>18.951436999999999</v>
      </c>
      <c r="F43" s="193">
        <f>'TS Pat Cap'!F43/1000000</f>
        <v>19.850425999999999</v>
      </c>
      <c r="G43" s="193">
        <f>'TS Pat Cap'!G43/1000000</f>
        <v>21.500126999999999</v>
      </c>
      <c r="H43" s="193">
        <f>'TS Pat Cap'!H43/1000000</f>
        <v>22.614393</v>
      </c>
      <c r="I43" s="193">
        <f>'TS Pat Cap'!I43/1000000</f>
        <v>23.674717999999999</v>
      </c>
      <c r="J43" s="193">
        <f>'TS Pat Cap'!J43/1000000</f>
        <v>24.173264</v>
      </c>
      <c r="K43" s="193">
        <f>'TS Pat Cap'!K43/1000000</f>
        <v>24.690615000000001</v>
      </c>
      <c r="L43" s="202">
        <f>'TS Pat Cap'!L43</f>
        <v>0</v>
      </c>
      <c r="M43" s="202"/>
      <c r="N43" s="202">
        <f>'TS Pat Cap'!N43</f>
        <v>0</v>
      </c>
      <c r="O43" s="202"/>
      <c r="P43" s="195">
        <f t="shared" si="1"/>
        <v>1.9184718361721791E-2</v>
      </c>
      <c r="Q43" s="195">
        <f t="shared" si="2"/>
        <v>1.9900126189439749E-2</v>
      </c>
      <c r="R43" s="195">
        <f t="shared" si="3"/>
        <v>2.0642906438540221E-2</v>
      </c>
      <c r="S43" s="195">
        <f t="shared" si="4"/>
        <v>2.1430136678502031E-2</v>
      </c>
      <c r="T43" s="195">
        <f t="shared" si="5"/>
        <v>2.2233474052899351E-2</v>
      </c>
      <c r="U43" s="195">
        <f t="shared" si="6"/>
        <v>2.2959813082212042E-2</v>
      </c>
      <c r="V43" s="195">
        <f t="shared" si="7"/>
        <v>2.471017307864121E-2</v>
      </c>
      <c r="W43" s="195">
        <f t="shared" si="8"/>
        <v>2.4822626682299849E-2</v>
      </c>
    </row>
    <row r="44" spans="2:23" x14ac:dyDescent="0.7">
      <c r="B44" s="188">
        <f t="shared" si="9"/>
        <v>38</v>
      </c>
      <c r="C44" s="188" t="s">
        <v>87</v>
      </c>
      <c r="D44" s="193">
        <f>'TS Pat Cap'!D44/1000000</f>
        <v>8.6937189999999998</v>
      </c>
      <c r="E44" s="193">
        <f>'TS Pat Cap'!E44/1000000</f>
        <v>9.6144289999999994</v>
      </c>
      <c r="F44" s="193">
        <f>'TS Pat Cap'!F44/1000000</f>
        <v>10.136958</v>
      </c>
      <c r="G44" s="193">
        <f>'TS Pat Cap'!G44/1000000</f>
        <v>11.087873999999999</v>
      </c>
      <c r="H44" s="193">
        <f>'TS Pat Cap'!H44/1000000</f>
        <v>11.751918999999999</v>
      </c>
      <c r="I44" s="193">
        <f>'TS Pat Cap'!I44/1000000</f>
        <v>12.409986999999999</v>
      </c>
      <c r="J44" s="193">
        <f>'TS Pat Cap'!J44/1000000</f>
        <v>12.776412000000001</v>
      </c>
      <c r="K44" s="193">
        <f>'TS Pat Cap'!K44/1000000</f>
        <v>13.164678</v>
      </c>
      <c r="L44" s="202">
        <f>'TS Pat Cap'!L44</f>
        <v>0</v>
      </c>
      <c r="M44" s="202"/>
      <c r="N44" s="202">
        <f>'TS Pat Cap'!N44</f>
        <v>0</v>
      </c>
      <c r="O44" s="202"/>
      <c r="P44" s="195">
        <f t="shared" si="1"/>
        <v>9.5649506517106637E-3</v>
      </c>
      <c r="Q44" s="195">
        <f t="shared" si="2"/>
        <v>1.0095717297818052E-2</v>
      </c>
      <c r="R44" s="195">
        <f t="shared" si="3"/>
        <v>1.0541651628303181E-2</v>
      </c>
      <c r="S44" s="195">
        <f t="shared" si="4"/>
        <v>1.1051779149677071E-2</v>
      </c>
      <c r="T44" s="195">
        <f t="shared" si="5"/>
        <v>1.1553968579137847E-2</v>
      </c>
      <c r="U44" s="195">
        <f t="shared" si="6"/>
        <v>1.2035242906491278E-2</v>
      </c>
      <c r="V44" s="195">
        <f t="shared" si="7"/>
        <v>1.3060187149076289E-2</v>
      </c>
      <c r="W44" s="195">
        <f t="shared" si="8"/>
        <v>1.3235064715345723E-2</v>
      </c>
    </row>
    <row r="45" spans="2:23" x14ac:dyDescent="0.7">
      <c r="B45" s="188">
        <f t="shared" si="9"/>
        <v>39</v>
      </c>
      <c r="C45" s="188" t="s">
        <v>106</v>
      </c>
      <c r="D45" s="193">
        <f>'TS Pat Cap'!D45/1000000</f>
        <v>95.469064000000003</v>
      </c>
      <c r="E45" s="193">
        <f>'TS Pat Cap'!E45/1000000</f>
        <v>101.488572</v>
      </c>
      <c r="F45" s="193">
        <f>'TS Pat Cap'!F45/1000000</f>
        <v>105.062117</v>
      </c>
      <c r="G45" s="193">
        <f>'TS Pat Cap'!G45/1000000</f>
        <v>111.82497600000001</v>
      </c>
      <c r="H45" s="193">
        <f>'TS Pat Cap'!H45/1000000</f>
        <v>115.486006</v>
      </c>
      <c r="I45" s="193">
        <f>'TS Pat Cap'!I45/1000000</f>
        <v>119.903283</v>
      </c>
      <c r="J45" s="193">
        <f>'TS Pat Cap'!J45/1000000</f>
        <v>121.093765</v>
      </c>
      <c r="K45" s="193">
        <f>'TS Pat Cap'!K45/1000000</f>
        <v>124.963722</v>
      </c>
      <c r="L45" s="202">
        <f>'TS Pat Cap'!L45</f>
        <v>0</v>
      </c>
      <c r="M45" s="202"/>
      <c r="N45" s="202">
        <f>'TS Pat Cap'!N45</f>
        <v>0</v>
      </c>
      <c r="O45" s="202"/>
      <c r="P45" s="195">
        <f t="shared" si="1"/>
        <v>0.10503639304709608</v>
      </c>
      <c r="Q45" s="195">
        <f t="shared" si="2"/>
        <v>0.10656898416653271</v>
      </c>
      <c r="R45" s="195">
        <f t="shared" si="3"/>
        <v>0.10925646892746614</v>
      </c>
      <c r="S45" s="195">
        <f t="shared" si="4"/>
        <v>0.11146094717255435</v>
      </c>
      <c r="T45" s="195">
        <f t="shared" si="5"/>
        <v>0.11354074893250413</v>
      </c>
      <c r="U45" s="195">
        <f t="shared" si="6"/>
        <v>0.11628256630653734</v>
      </c>
      <c r="V45" s="195">
        <f t="shared" si="7"/>
        <v>0.12378336214316384</v>
      </c>
      <c r="W45" s="195">
        <f t="shared" si="8"/>
        <v>0.12563185728815182</v>
      </c>
    </row>
    <row r="46" spans="2:23" ht="16.5" x14ac:dyDescent="0.7">
      <c r="B46" s="188">
        <f t="shared" si="9"/>
        <v>40</v>
      </c>
      <c r="C46" s="188" t="s">
        <v>88</v>
      </c>
      <c r="D46" s="193">
        <f>'TS Pat Cap'!D46/1000000</f>
        <v>13.380457</v>
      </c>
      <c r="E46" s="193">
        <f>'TS Pat Cap'!E46/1000000</f>
        <v>13.799042999999999</v>
      </c>
      <c r="F46" s="193">
        <f>'TS Pat Cap'!F46/1000000</f>
        <v>13.959253</v>
      </c>
      <c r="G46" s="193">
        <f>'TS Pat Cap'!G46/1000000</f>
        <v>14.210125</v>
      </c>
      <c r="H46" s="193">
        <f>'TS Pat Cap'!H46/1000000</f>
        <v>14.097773999999999</v>
      </c>
      <c r="I46" s="193">
        <f>'TS Pat Cap'!I46/1000000</f>
        <v>14.030552</v>
      </c>
      <c r="J46" s="193">
        <f>'TS Pat Cap'!J46/1000000</f>
        <v>13.810138</v>
      </c>
      <c r="K46" s="193">
        <f>'TS Pat Cap'!K46/1000000</f>
        <v>13.959555999999999</v>
      </c>
      <c r="L46" s="202">
        <f>'TS Pat Cap'!L46</f>
        <v>0.69</v>
      </c>
      <c r="M46" s="235">
        <v>1</v>
      </c>
      <c r="N46" s="202">
        <f>'TS Pat Cap'!N46</f>
        <v>0</v>
      </c>
      <c r="O46" s="202"/>
      <c r="P46" s="195">
        <f t="shared" si="1"/>
        <v>1.4721365034036241E-2</v>
      </c>
      <c r="Q46" s="195">
        <f t="shared" si="2"/>
        <v>1.4489808714426525E-2</v>
      </c>
      <c r="R46" s="195">
        <f t="shared" si="3"/>
        <v>1.4516542548301578E-2</v>
      </c>
      <c r="S46" s="195">
        <f t="shared" si="4"/>
        <v>1.4163866146865024E-2</v>
      </c>
      <c r="T46" s="195">
        <f t="shared" si="5"/>
        <v>1.386030977849545E-2</v>
      </c>
      <c r="U46" s="195">
        <f t="shared" si="6"/>
        <v>1.3606871742263471E-2</v>
      </c>
      <c r="V46" s="195">
        <f t="shared" si="7"/>
        <v>1.411687309665422E-2</v>
      </c>
      <c r="W46" s="195">
        <f t="shared" si="8"/>
        <v>1.4034192637107619E-2</v>
      </c>
    </row>
    <row r="47" spans="2:23" x14ac:dyDescent="0.7">
      <c r="B47" s="188">
        <f t="shared" si="9"/>
        <v>41</v>
      </c>
      <c r="C47" s="188" t="s">
        <v>89</v>
      </c>
      <c r="D47" s="193">
        <f>'TS Pat Cap'!D47/1000000</f>
        <v>8.6145619999999994</v>
      </c>
      <c r="E47" s="193">
        <f>'TS Pat Cap'!E47/1000000</f>
        <v>8.9057359999999992</v>
      </c>
      <c r="F47" s="193">
        <f>'TS Pat Cap'!F47/1000000</f>
        <v>9.0162840000000006</v>
      </c>
      <c r="G47" s="193">
        <f>'TS Pat Cap'!G47/1000000</f>
        <v>9.2250779999999999</v>
      </c>
      <c r="H47" s="193">
        <f>'TS Pat Cap'!H47/1000000</f>
        <v>9.1774489999999993</v>
      </c>
      <c r="I47" s="193">
        <f>'TS Pat Cap'!I47/1000000</f>
        <v>9.1602879999999995</v>
      </c>
      <c r="J47" s="193">
        <f>'TS Pat Cap'!J47/1000000</f>
        <v>8.9683250000000001</v>
      </c>
      <c r="K47" s="193">
        <f>'TS Pat Cap'!K47/1000000</f>
        <v>9.0824239999999996</v>
      </c>
      <c r="L47" s="202">
        <f>'TS Pat Cap'!L47</f>
        <v>0</v>
      </c>
      <c r="M47" s="202"/>
      <c r="N47" s="202">
        <f>'TS Pat Cap'!N47</f>
        <v>0</v>
      </c>
      <c r="O47" s="202"/>
      <c r="P47" s="195">
        <f t="shared" si="1"/>
        <v>9.4778610185240544E-3</v>
      </c>
      <c r="Q47" s="195">
        <f t="shared" si="2"/>
        <v>9.3515478646730796E-3</v>
      </c>
      <c r="R47" s="195">
        <f t="shared" si="3"/>
        <v>9.376237418547451E-3</v>
      </c>
      <c r="S47" s="195">
        <f t="shared" si="4"/>
        <v>9.1950471925045917E-3</v>
      </c>
      <c r="T47" s="195">
        <f t="shared" si="5"/>
        <v>9.0228631921850429E-3</v>
      </c>
      <c r="U47" s="195">
        <f t="shared" si="6"/>
        <v>8.883674992843843E-3</v>
      </c>
      <c r="V47" s="195">
        <f t="shared" si="7"/>
        <v>9.1675192466977116E-3</v>
      </c>
      <c r="W47" s="195">
        <f t="shared" si="8"/>
        <v>9.1309843972035738E-3</v>
      </c>
    </row>
    <row r="48" spans="2:23" x14ac:dyDescent="0.7">
      <c r="B48" s="188">
        <f t="shared" si="9"/>
        <v>42</v>
      </c>
      <c r="C48" s="188" t="s">
        <v>90</v>
      </c>
      <c r="D48" s="193">
        <f>'TS Pat Cap'!D48/1000000</f>
        <v>36.187990999999997</v>
      </c>
      <c r="E48" s="193">
        <f>'TS Pat Cap'!E48/1000000</f>
        <v>38.574860999999999</v>
      </c>
      <c r="F48" s="193">
        <f>'TS Pat Cap'!F48/1000000</f>
        <v>39.850047000000004</v>
      </c>
      <c r="G48" s="193">
        <f>'TS Pat Cap'!G48/1000000</f>
        <v>42.428598999999998</v>
      </c>
      <c r="H48" s="193">
        <f>'TS Pat Cap'!H48/1000000</f>
        <v>43.800072</v>
      </c>
      <c r="I48" s="193">
        <f>'TS Pat Cap'!I48/1000000</f>
        <v>43.821421000000001</v>
      </c>
      <c r="J48" s="193">
        <f>'TS Pat Cap'!J48/1000000</f>
        <v>43.348880000000001</v>
      </c>
      <c r="K48" s="193">
        <f>'TS Pat Cap'!K48/1000000</f>
        <v>43.410471000000001</v>
      </c>
      <c r="L48" s="202">
        <f>'TS Pat Cap'!L48</f>
        <v>0</v>
      </c>
      <c r="M48" s="202"/>
      <c r="N48" s="202">
        <f>'TS Pat Cap'!N48</f>
        <v>0</v>
      </c>
      <c r="O48" s="202"/>
      <c r="P48" s="195">
        <f t="shared" si="1"/>
        <v>3.9814531398996177E-2</v>
      </c>
      <c r="Q48" s="195">
        <f t="shared" si="2"/>
        <v>4.0505878347910931E-2</v>
      </c>
      <c r="R48" s="195">
        <f t="shared" si="3"/>
        <v>4.1440964128045939E-2</v>
      </c>
      <c r="S48" s="195">
        <f t="shared" si="4"/>
        <v>4.2290479290999286E-2</v>
      </c>
      <c r="T48" s="195">
        <f t="shared" si="5"/>
        <v>4.3062299497807585E-2</v>
      </c>
      <c r="U48" s="195">
        <f t="shared" si="6"/>
        <v>4.2498146552661015E-2</v>
      </c>
      <c r="V48" s="195">
        <f t="shared" si="7"/>
        <v>4.4311696077337689E-2</v>
      </c>
      <c r="W48" s="195">
        <f t="shared" si="8"/>
        <v>4.3642570901364905E-2</v>
      </c>
    </row>
    <row r="49" spans="2:23" x14ac:dyDescent="0.7">
      <c r="B49" s="188">
        <f t="shared" si="9"/>
        <v>43</v>
      </c>
      <c r="C49" s="188" t="s">
        <v>91</v>
      </c>
      <c r="D49" s="193">
        <f>'TS Pat Cap'!D49/1000000</f>
        <v>10.637188999999999</v>
      </c>
      <c r="E49" s="193">
        <f>'TS Pat Cap'!E49/1000000</f>
        <v>10.993968000000001</v>
      </c>
      <c r="F49" s="193">
        <f>'TS Pat Cap'!F49/1000000</f>
        <v>11.173098</v>
      </c>
      <c r="G49" s="193">
        <f>'TS Pat Cap'!G49/1000000</f>
        <v>11.551888</v>
      </c>
      <c r="H49" s="193">
        <f>'TS Pat Cap'!H49/1000000</f>
        <v>11.567829</v>
      </c>
      <c r="I49" s="193">
        <f>'TS Pat Cap'!I49/1000000</f>
        <v>11.628595000000001</v>
      </c>
      <c r="J49" s="193">
        <f>'TS Pat Cap'!J49/1000000</f>
        <v>11.437376</v>
      </c>
      <c r="K49" s="193">
        <f>'TS Pat Cap'!K49/1000000</f>
        <v>11.580435</v>
      </c>
      <c r="L49" s="202">
        <f>'TS Pat Cap'!L49</f>
        <v>0</v>
      </c>
      <c r="M49" s="202"/>
      <c r="N49" s="202">
        <f>'TS Pat Cap'!N49</f>
        <v>0</v>
      </c>
      <c r="O49" s="202"/>
      <c r="P49" s="195">
        <f t="shared" si="1"/>
        <v>1.170318339687762E-2</v>
      </c>
      <c r="Q49" s="195">
        <f t="shared" si="2"/>
        <v>1.1544314582723337E-2</v>
      </c>
      <c r="R49" s="195">
        <f t="shared" si="3"/>
        <v>1.161915702175061E-2</v>
      </c>
      <c r="S49" s="195">
        <f t="shared" si="4"/>
        <v>1.1514282624225778E-2</v>
      </c>
      <c r="T49" s="195">
        <f t="shared" si="5"/>
        <v>1.1372979408285539E-2</v>
      </c>
      <c r="U49" s="195">
        <f t="shared" si="6"/>
        <v>1.1277446582837674E-2</v>
      </c>
      <c r="V49" s="195">
        <f t="shared" si="7"/>
        <v>1.1691410002616821E-2</v>
      </c>
      <c r="W49" s="195">
        <f t="shared" si="8"/>
        <v>1.1642351347815315E-2</v>
      </c>
    </row>
    <row r="50" spans="2:23" x14ac:dyDescent="0.7">
      <c r="B50" s="188">
        <f t="shared" si="9"/>
        <v>44</v>
      </c>
      <c r="C50" s="188" t="s">
        <v>107</v>
      </c>
      <c r="D50" s="193">
        <f>'TS Pat Cap'!D50/1000000</f>
        <v>28.612889899999999</v>
      </c>
      <c r="E50" s="193">
        <f>'TS Pat Cap'!E50/1000000</f>
        <v>29.472216710000001</v>
      </c>
      <c r="F50" s="193">
        <f>'TS Pat Cap'!F50/1000000</f>
        <v>29.832839829999998</v>
      </c>
      <c r="G50" s="193">
        <f>'TS Pat Cap'!G50/1000000</f>
        <v>30.448345440000001</v>
      </c>
      <c r="H50" s="193">
        <f>'TS Pat Cap'!H50/1000000</f>
        <v>30.231423789999997</v>
      </c>
      <c r="I50" s="193">
        <f>'TS Pat Cap'!I50/1000000</f>
        <v>30.06468426</v>
      </c>
      <c r="J50" s="193">
        <f>'TS Pat Cap'!J50/1000000</f>
        <v>29.44946946</v>
      </c>
      <c r="K50" s="193">
        <f>'TS Pat Cap'!K50/1000000</f>
        <v>29.747577440000001</v>
      </c>
      <c r="L50" s="202">
        <f>'TS Pat Cap'!L50</f>
        <v>0</v>
      </c>
      <c r="M50" s="202"/>
      <c r="N50" s="202">
        <f>'TS Pat Cap'!N50</f>
        <v>0</v>
      </c>
      <c r="O50" s="202"/>
      <c r="P50" s="195">
        <f t="shared" si="1"/>
        <v>3.1480299730912681E-2</v>
      </c>
      <c r="Q50" s="195">
        <f t="shared" si="2"/>
        <v>3.094756516941248E-2</v>
      </c>
      <c r="R50" s="195">
        <f t="shared" si="3"/>
        <v>3.1023844093151759E-2</v>
      </c>
      <c r="S50" s="195">
        <f t="shared" si="4"/>
        <v>3.0349225584269529E-2</v>
      </c>
      <c r="T50" s="195">
        <f t="shared" si="5"/>
        <v>2.9722202865103169E-2</v>
      </c>
      <c r="U50" s="195">
        <f t="shared" si="6"/>
        <v>2.9156821677255987E-2</v>
      </c>
      <c r="V50" s="195">
        <f t="shared" si="7"/>
        <v>3.0103567620440436E-2</v>
      </c>
      <c r="W50" s="195">
        <f t="shared" si="8"/>
        <v>2.990662684975344E-2</v>
      </c>
    </row>
    <row r="51" spans="2:23" x14ac:dyDescent="0.7">
      <c r="C51" s="196" t="s">
        <v>147</v>
      </c>
      <c r="D51" s="197">
        <f>'TS Pat Cap'!D51/1000000</f>
        <v>908.91415089999998</v>
      </c>
      <c r="E51" s="197">
        <f>'TS Pat Cap'!E51/1000000</f>
        <v>952.32747871000004</v>
      </c>
      <c r="F51" s="197">
        <f>'TS Pat Cap'!F51/1000000</f>
        <v>961.61003583000002</v>
      </c>
      <c r="G51" s="197">
        <f>'TS Pat Cap'!G51/1000000</f>
        <v>1003.26597644</v>
      </c>
      <c r="H51" s="197">
        <f>'TS Pat Cap'!H51/1000000</f>
        <v>1017.13267779</v>
      </c>
      <c r="I51" s="197">
        <f>'TS Pat Cap'!I51/1000000</f>
        <v>1031.1372272599999</v>
      </c>
      <c r="J51" s="197">
        <f>'TS Pat Cap'!J51/1000000</f>
        <v>978.27173946000005</v>
      </c>
      <c r="K51" s="197">
        <f>'TS Pat Cap'!K51/1000000</f>
        <v>994.68180044000007</v>
      </c>
      <c r="L51" s="213">
        <f>SUM(L7:L50)</f>
        <v>4.4233333333333338</v>
      </c>
      <c r="M51" s="213"/>
      <c r="N51" s="213">
        <f>SUM(N7:N50)</f>
        <v>5</v>
      </c>
      <c r="P51" s="199">
        <f t="shared" si="1"/>
        <v>1</v>
      </c>
      <c r="Q51" s="199">
        <f t="shared" si="2"/>
        <v>1</v>
      </c>
      <c r="R51" s="199">
        <f t="shared" si="3"/>
        <v>1</v>
      </c>
      <c r="S51" s="199">
        <f t="shared" si="4"/>
        <v>1</v>
      </c>
      <c r="T51" s="199">
        <f t="shared" si="5"/>
        <v>1</v>
      </c>
      <c r="U51" s="199">
        <f t="shared" si="6"/>
        <v>1</v>
      </c>
      <c r="V51" s="199">
        <f t="shared" si="7"/>
        <v>1</v>
      </c>
      <c r="W51" s="199">
        <f t="shared" si="8"/>
        <v>1</v>
      </c>
    </row>
    <row r="53" spans="2:23" x14ac:dyDescent="0.7">
      <c r="B53" s="188">
        <f>B50+1</f>
        <v>45</v>
      </c>
      <c r="C53" s="200" t="s">
        <v>283</v>
      </c>
      <c r="D53" s="216">
        <f t="shared" ref="D53:K53" si="10">SUMPRODUCT(D$7:D$50,$L$7:$L$50)</f>
        <v>55.647054996666668</v>
      </c>
      <c r="E53" s="216">
        <f t="shared" si="10"/>
        <v>57.359053069999995</v>
      </c>
      <c r="F53" s="216">
        <f t="shared" si="10"/>
        <v>58.163974770000003</v>
      </c>
      <c r="G53" s="216">
        <f t="shared" si="10"/>
        <v>59.523394783333337</v>
      </c>
      <c r="H53" s="216">
        <f t="shared" si="10"/>
        <v>58.96388945999999</v>
      </c>
      <c r="I53" s="216">
        <f t="shared" si="10"/>
        <v>58.385387746666666</v>
      </c>
      <c r="J53" s="216">
        <f t="shared" si="10"/>
        <v>57.340040286666671</v>
      </c>
      <c r="K53" s="216">
        <f t="shared" si="10"/>
        <v>57.961826906666666</v>
      </c>
      <c r="L53" s="216">
        <f>L51</f>
        <v>4.4233333333333338</v>
      </c>
      <c r="M53" s="216"/>
      <c r="N53" s="216">
        <f>N51</f>
        <v>5</v>
      </c>
      <c r="O53" s="200"/>
      <c r="P53" s="195">
        <f t="shared" ref="P53:W55" si="11">D53/D$55</f>
        <v>6.1223664458920989E-2</v>
      </c>
      <c r="Q53" s="195">
        <f t="shared" si="11"/>
        <v>6.0230387500418647E-2</v>
      </c>
      <c r="R53" s="195">
        <f t="shared" si="11"/>
        <v>6.0486031346164766E-2</v>
      </c>
      <c r="S53" s="195">
        <f t="shared" si="11"/>
        <v>5.9329625623851814E-2</v>
      </c>
      <c r="T53" s="195">
        <f t="shared" si="11"/>
        <v>5.7970696200730892E-2</v>
      </c>
      <c r="U53" s="195">
        <f t="shared" si="11"/>
        <v>5.6622325528690148E-2</v>
      </c>
      <c r="V53" s="195">
        <f t="shared" si="11"/>
        <v>5.861361212204496E-2</v>
      </c>
      <c r="W53" s="195">
        <f t="shared" si="11"/>
        <v>5.8271727582657189E-2</v>
      </c>
    </row>
    <row r="54" spans="2:23" x14ac:dyDescent="0.7">
      <c r="B54" s="188">
        <f>B53+1</f>
        <v>46</v>
      </c>
      <c r="C54" s="200" t="s">
        <v>280</v>
      </c>
      <c r="D54" s="216">
        <f t="shared" ref="D54:I54" si="12">D51-D53</f>
        <v>853.26709590333326</v>
      </c>
      <c r="E54" s="216">
        <f t="shared" si="12"/>
        <v>894.96842564000008</v>
      </c>
      <c r="F54" s="216">
        <f t="shared" si="12"/>
        <v>903.44606106000003</v>
      </c>
      <c r="G54" s="216">
        <f t="shared" si="12"/>
        <v>943.74258165666674</v>
      </c>
      <c r="H54" s="216">
        <f t="shared" si="12"/>
        <v>958.16878832999998</v>
      </c>
      <c r="I54" s="216">
        <f t="shared" si="12"/>
        <v>972.75183951333327</v>
      </c>
      <c r="J54" s="216">
        <f>J51-J53</f>
        <v>920.93169917333341</v>
      </c>
      <c r="K54" s="216">
        <f>K51-K53</f>
        <v>936.71997353333336</v>
      </c>
      <c r="L54" s="216">
        <f>$B$50-L53</f>
        <v>39.576666666666668</v>
      </c>
      <c r="M54" s="216"/>
      <c r="N54" s="216">
        <f>$B$50-N53</f>
        <v>39</v>
      </c>
      <c r="P54" s="195">
        <f t="shared" si="11"/>
        <v>0.93877633554107909</v>
      </c>
      <c r="Q54" s="195">
        <f t="shared" si="11"/>
        <v>0.93976961249958135</v>
      </c>
      <c r="R54" s="195">
        <f t="shared" si="11"/>
        <v>0.9395139686538353</v>
      </c>
      <c r="S54" s="195">
        <f t="shared" si="11"/>
        <v>0.9406703743761482</v>
      </c>
      <c r="T54" s="195">
        <f t="shared" si="11"/>
        <v>0.94202930379926908</v>
      </c>
      <c r="U54" s="195">
        <f t="shared" si="11"/>
        <v>0.94337767447130982</v>
      </c>
      <c r="V54" s="195">
        <f t="shared" si="11"/>
        <v>0.94138638787795503</v>
      </c>
      <c r="W54" s="195">
        <f t="shared" si="11"/>
        <v>0.9417282724173428</v>
      </c>
    </row>
    <row r="55" spans="2:23" x14ac:dyDescent="0.7">
      <c r="C55" s="196" t="s">
        <v>147</v>
      </c>
      <c r="D55" s="197">
        <f>SUM(D53:D54)</f>
        <v>908.91415089999987</v>
      </c>
      <c r="E55" s="197">
        <f t="shared" ref="E55:N55" si="13">SUM(E53:E54)</f>
        <v>952.32747871000004</v>
      </c>
      <c r="F55" s="197">
        <f t="shared" si="13"/>
        <v>961.61003583000002</v>
      </c>
      <c r="G55" s="197">
        <f t="shared" si="13"/>
        <v>1003.26597644</v>
      </c>
      <c r="H55" s="197">
        <f t="shared" si="13"/>
        <v>1017.13267779</v>
      </c>
      <c r="I55" s="197">
        <f t="shared" si="13"/>
        <v>1031.1372272599999</v>
      </c>
      <c r="J55" s="197">
        <f t="shared" si="13"/>
        <v>978.27173946000005</v>
      </c>
      <c r="K55" s="197">
        <f t="shared" ref="K55" si="14">SUM(K53:K54)</f>
        <v>994.68180044000007</v>
      </c>
      <c r="L55" s="197">
        <f t="shared" si="13"/>
        <v>44</v>
      </c>
      <c r="M55" s="197"/>
      <c r="N55" s="197">
        <f t="shared" si="13"/>
        <v>44</v>
      </c>
      <c r="P55" s="199">
        <f t="shared" si="11"/>
        <v>1</v>
      </c>
      <c r="Q55" s="199">
        <f t="shared" si="11"/>
        <v>1</v>
      </c>
      <c r="R55" s="199">
        <f t="shared" si="11"/>
        <v>1</v>
      </c>
      <c r="S55" s="199">
        <f t="shared" si="11"/>
        <v>1</v>
      </c>
      <c r="T55" s="199">
        <f t="shared" si="11"/>
        <v>1</v>
      </c>
      <c r="U55" s="199">
        <f t="shared" si="11"/>
        <v>1</v>
      </c>
      <c r="V55" s="199">
        <f t="shared" si="11"/>
        <v>1</v>
      </c>
      <c r="W55" s="199">
        <f t="shared" si="11"/>
        <v>1</v>
      </c>
    </row>
    <row r="58" spans="2:23" x14ac:dyDescent="0.7">
      <c r="B58" s="236" t="s">
        <v>60</v>
      </c>
      <c r="C58" s="237"/>
    </row>
    <row r="59" spans="2:23" x14ac:dyDescent="0.7">
      <c r="C59" s="188" t="s">
        <v>343</v>
      </c>
    </row>
    <row r="60" spans="2:23" x14ac:dyDescent="0.7">
      <c r="C60" s="188" t="s">
        <v>344</v>
      </c>
    </row>
    <row r="61" spans="2:23" x14ac:dyDescent="0.7">
      <c r="C61" s="188" t="s">
        <v>346</v>
      </c>
    </row>
    <row r="62" spans="2:23" x14ac:dyDescent="0.7">
      <c r="C62" s="188" t="s">
        <v>345</v>
      </c>
    </row>
    <row r="63" spans="2:23" x14ac:dyDescent="0.7">
      <c r="B63" s="188">
        <v>1</v>
      </c>
      <c r="C63" s="238" t="s">
        <v>347</v>
      </c>
    </row>
    <row r="64" spans="2:23" x14ac:dyDescent="0.7">
      <c r="B64" s="188">
        <f>B63+1</f>
        <v>2</v>
      </c>
      <c r="C64" s="217" t="s">
        <v>325</v>
      </c>
    </row>
  </sheetData>
  <hyperlinks>
    <hyperlink ref="C64" r:id="rId1" display="https://tristate.coop/highline-electric-association-supports-members-during-february-2021-cold-weather" xr:uid="{DEAEB2AE-F5E4-4352-ACE9-C24ABE038009}"/>
  </hyperlinks>
  <pageMargins left="0.7" right="0.7" top="0.75" bottom="0.75" header="0.3" footer="0.3"/>
  <pageSetup scale="47" orientation="landscape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K58"/>
  <sheetViews>
    <sheetView showGridLines="0" zoomScale="80" zoomScaleNormal="80" workbookViewId="0">
      <pane xSplit="3" ySplit="6" topLeftCell="D42" activePane="bottomRight" state="frozen"/>
      <selection pane="topRight" activeCell="D1" sqref="D1"/>
      <selection pane="bottomLeft" activeCell="A7" sqref="A7"/>
      <selection pane="bottomRight" activeCell="B54" sqref="B54:C58"/>
    </sheetView>
  </sheetViews>
  <sheetFormatPr defaultColWidth="8.7265625" defaultRowHeight="14.5" x14ac:dyDescent="0.7"/>
  <cols>
    <col min="1" max="2" width="3.54296875" style="188" customWidth="1"/>
    <col min="3" max="3" width="29.54296875" style="188" customWidth="1"/>
    <col min="4" max="13" width="14.08984375" style="188" customWidth="1"/>
    <col min="14" max="25" width="9.81640625" style="188" customWidth="1"/>
    <col min="26" max="32" width="14.08984375" style="188" customWidth="1"/>
    <col min="33" max="33" width="15.26953125" style="188" bestFit="1" customWidth="1"/>
    <col min="34" max="35" width="14.08984375" style="188" customWidth="1"/>
    <col min="36" max="36" width="11.54296875" style="188" bestFit="1" customWidth="1"/>
    <col min="37" max="16384" width="8.7265625" style="188"/>
  </cols>
  <sheetData>
    <row r="1" spans="1:37" x14ac:dyDescent="0.7">
      <c r="A1" s="187" t="str" cm="1">
        <f t="array" aca="1" ref="A1" ca="1">MID(CELL("filename",A1),FIND("]",CELL("filename",A1))+1,255)</f>
        <v>TS Mem Bill ($M)</v>
      </c>
    </row>
    <row r="2" spans="1:37" x14ac:dyDescent="0.7">
      <c r="D2" s="208">
        <v>2012</v>
      </c>
      <c r="E2" s="208">
        <f>D2+1</f>
        <v>2013</v>
      </c>
      <c r="F2" s="208">
        <f t="shared" ref="F2:M2" si="0">E2+1</f>
        <v>2014</v>
      </c>
      <c r="G2" s="208">
        <f t="shared" si="0"/>
        <v>2015</v>
      </c>
      <c r="H2" s="208">
        <f t="shared" si="0"/>
        <v>2016</v>
      </c>
      <c r="I2" s="208">
        <f t="shared" si="0"/>
        <v>2017</v>
      </c>
      <c r="J2" s="208">
        <f t="shared" si="0"/>
        <v>2018</v>
      </c>
      <c r="K2" s="208">
        <f t="shared" si="0"/>
        <v>2019</v>
      </c>
      <c r="L2" s="208">
        <f t="shared" si="0"/>
        <v>2020</v>
      </c>
      <c r="M2" s="208">
        <f t="shared" si="0"/>
        <v>2021</v>
      </c>
      <c r="O2" s="208">
        <v>2012</v>
      </c>
      <c r="P2" s="208">
        <f>O2+1</f>
        <v>2013</v>
      </c>
      <c r="Q2" s="208">
        <f t="shared" ref="Q2:X2" si="1">P2+1</f>
        <v>2014</v>
      </c>
      <c r="R2" s="208">
        <f t="shared" si="1"/>
        <v>2015</v>
      </c>
      <c r="S2" s="208">
        <f t="shared" si="1"/>
        <v>2016</v>
      </c>
      <c r="T2" s="208">
        <f t="shared" si="1"/>
        <v>2017</v>
      </c>
      <c r="U2" s="208">
        <f t="shared" si="1"/>
        <v>2018</v>
      </c>
      <c r="V2" s="208">
        <f t="shared" si="1"/>
        <v>2019</v>
      </c>
      <c r="W2" s="208">
        <f t="shared" si="1"/>
        <v>2020</v>
      </c>
      <c r="X2" s="208">
        <f t="shared" si="1"/>
        <v>2021</v>
      </c>
      <c r="Z2" s="208">
        <v>2012</v>
      </c>
      <c r="AA2" s="208">
        <f>Z2+1</f>
        <v>2013</v>
      </c>
      <c r="AB2" s="208">
        <f t="shared" ref="AB2:AI2" si="2">AA2+1</f>
        <v>2014</v>
      </c>
      <c r="AC2" s="208">
        <f t="shared" si="2"/>
        <v>2015</v>
      </c>
      <c r="AD2" s="208">
        <f t="shared" si="2"/>
        <v>2016</v>
      </c>
      <c r="AE2" s="208">
        <f t="shared" si="2"/>
        <v>2017</v>
      </c>
      <c r="AF2" s="208">
        <f t="shared" si="2"/>
        <v>2018</v>
      </c>
      <c r="AG2" s="208">
        <f t="shared" si="2"/>
        <v>2019</v>
      </c>
      <c r="AH2" s="208">
        <f t="shared" si="2"/>
        <v>2020</v>
      </c>
      <c r="AI2" s="208">
        <f t="shared" si="2"/>
        <v>2021</v>
      </c>
    </row>
    <row r="4" spans="1:37" ht="17.25" x14ac:dyDescent="1.25">
      <c r="D4" s="189" t="s">
        <v>157</v>
      </c>
      <c r="E4" s="189"/>
      <c r="F4" s="189"/>
      <c r="G4" s="189"/>
      <c r="H4" s="189"/>
      <c r="I4" s="189"/>
      <c r="J4" s="189"/>
      <c r="K4" s="189"/>
      <c r="L4" s="189"/>
      <c r="M4" s="189"/>
      <c r="O4" s="189" t="s">
        <v>158</v>
      </c>
      <c r="P4" s="189"/>
      <c r="Q4" s="189"/>
      <c r="R4" s="189"/>
      <c r="S4" s="189"/>
      <c r="T4" s="189"/>
      <c r="U4" s="189"/>
      <c r="V4" s="189"/>
      <c r="W4" s="189"/>
      <c r="X4" s="189"/>
      <c r="Z4" s="189" t="s">
        <v>159</v>
      </c>
      <c r="AA4" s="189"/>
      <c r="AB4" s="189"/>
      <c r="AC4" s="189"/>
      <c r="AD4" s="189"/>
      <c r="AE4" s="189"/>
      <c r="AF4" s="189"/>
      <c r="AG4" s="189"/>
      <c r="AH4" s="189"/>
      <c r="AI4" s="189"/>
    </row>
    <row r="5" spans="1:37" ht="34.5" x14ac:dyDescent="1.25">
      <c r="C5" s="189" t="s">
        <v>92</v>
      </c>
      <c r="D5" s="189" t="str">
        <f>TEXT(D$2,"0")</f>
        <v>2012</v>
      </c>
      <c r="E5" s="189" t="str">
        <f t="shared" ref="E5:AI5" si="3">TEXT(E$2,"0")</f>
        <v>2013</v>
      </c>
      <c r="F5" s="189" t="str">
        <f t="shared" si="3"/>
        <v>2014</v>
      </c>
      <c r="G5" s="189" t="str">
        <f t="shared" si="3"/>
        <v>2015</v>
      </c>
      <c r="H5" s="189" t="str">
        <f t="shared" si="3"/>
        <v>2016</v>
      </c>
      <c r="I5" s="189" t="str">
        <f t="shared" si="3"/>
        <v>2017</v>
      </c>
      <c r="J5" s="189" t="str">
        <f t="shared" si="3"/>
        <v>2018</v>
      </c>
      <c r="K5" s="189" t="str">
        <f t="shared" si="3"/>
        <v>2019</v>
      </c>
      <c r="L5" s="189" t="str">
        <f t="shared" si="3"/>
        <v>2020</v>
      </c>
      <c r="M5" s="189" t="str">
        <f t="shared" si="3"/>
        <v>2021</v>
      </c>
      <c r="O5" s="189" t="str">
        <f t="shared" si="3"/>
        <v>2012</v>
      </c>
      <c r="P5" s="189" t="str">
        <f t="shared" si="3"/>
        <v>2013</v>
      </c>
      <c r="Q5" s="189" t="str">
        <f t="shared" si="3"/>
        <v>2014</v>
      </c>
      <c r="R5" s="189" t="str">
        <f t="shared" si="3"/>
        <v>2015</v>
      </c>
      <c r="S5" s="189" t="str">
        <f t="shared" si="3"/>
        <v>2016</v>
      </c>
      <c r="T5" s="189" t="str">
        <f t="shared" si="3"/>
        <v>2017</v>
      </c>
      <c r="U5" s="189" t="str">
        <f t="shared" si="3"/>
        <v>2018</v>
      </c>
      <c r="V5" s="189" t="str">
        <f t="shared" si="3"/>
        <v>2019</v>
      </c>
      <c r="W5" s="189" t="str">
        <f t="shared" si="3"/>
        <v>2020</v>
      </c>
      <c r="X5" s="189" t="str">
        <f t="shared" si="3"/>
        <v>2021</v>
      </c>
      <c r="Z5" s="189" t="str">
        <f t="shared" si="3"/>
        <v>2012</v>
      </c>
      <c r="AA5" s="189" t="str">
        <f t="shared" si="3"/>
        <v>2013</v>
      </c>
      <c r="AB5" s="189" t="str">
        <f t="shared" si="3"/>
        <v>2014</v>
      </c>
      <c r="AC5" s="189" t="str">
        <f t="shared" si="3"/>
        <v>2015</v>
      </c>
      <c r="AD5" s="189" t="str">
        <f t="shared" si="3"/>
        <v>2016</v>
      </c>
      <c r="AE5" s="189" t="str">
        <f t="shared" si="3"/>
        <v>2017</v>
      </c>
      <c r="AF5" s="189" t="str">
        <f t="shared" si="3"/>
        <v>2018</v>
      </c>
      <c r="AG5" s="189" t="str">
        <f t="shared" si="3"/>
        <v>2019</v>
      </c>
      <c r="AH5" s="189" t="str">
        <f t="shared" si="3"/>
        <v>2020</v>
      </c>
      <c r="AI5" s="189" t="str">
        <f t="shared" si="3"/>
        <v>2021</v>
      </c>
    </row>
    <row r="6" spans="1:37" x14ac:dyDescent="0.7">
      <c r="B6" s="192"/>
      <c r="C6" s="192"/>
      <c r="D6" s="192" t="s">
        <v>231</v>
      </c>
      <c r="E6" s="192" t="s">
        <v>231</v>
      </c>
      <c r="F6" s="192" t="s">
        <v>231</v>
      </c>
      <c r="G6" s="192" t="s">
        <v>231</v>
      </c>
      <c r="H6" s="192" t="s">
        <v>231</v>
      </c>
      <c r="I6" s="192" t="s">
        <v>231</v>
      </c>
      <c r="J6" s="192" t="s">
        <v>231</v>
      </c>
      <c r="K6" s="192" t="s">
        <v>231</v>
      </c>
      <c r="L6" s="192" t="s">
        <v>231</v>
      </c>
      <c r="M6" s="192" t="s">
        <v>231</v>
      </c>
      <c r="N6" s="192"/>
      <c r="O6" s="192" t="s">
        <v>140</v>
      </c>
      <c r="P6" s="192" t="s">
        <v>140</v>
      </c>
      <c r="Q6" s="192" t="s">
        <v>140</v>
      </c>
      <c r="R6" s="192" t="s">
        <v>140</v>
      </c>
      <c r="S6" s="192" t="s">
        <v>140</v>
      </c>
      <c r="T6" s="192" t="s">
        <v>140</v>
      </c>
      <c r="U6" s="192" t="s">
        <v>140</v>
      </c>
      <c r="V6" s="192" t="s">
        <v>140</v>
      </c>
      <c r="W6" s="192" t="s">
        <v>140</v>
      </c>
      <c r="X6" s="192" t="s">
        <v>140</v>
      </c>
      <c r="Y6" s="192"/>
      <c r="Z6" s="192" t="s">
        <v>165</v>
      </c>
      <c r="AA6" s="192" t="s">
        <v>165</v>
      </c>
      <c r="AB6" s="192" t="s">
        <v>165</v>
      </c>
      <c r="AC6" s="192" t="s">
        <v>165</v>
      </c>
      <c r="AD6" s="192" t="s">
        <v>165</v>
      </c>
      <c r="AE6" s="192" t="s">
        <v>165</v>
      </c>
      <c r="AF6" s="192" t="s">
        <v>165</v>
      </c>
      <c r="AG6" s="192" t="s">
        <v>165</v>
      </c>
      <c r="AH6" s="192" t="s">
        <v>165</v>
      </c>
      <c r="AI6" s="192" t="s">
        <v>165</v>
      </c>
      <c r="AK6" s="194"/>
    </row>
    <row r="7" spans="1:37" x14ac:dyDescent="0.7">
      <c r="B7" s="188">
        <v>1</v>
      </c>
      <c r="C7" s="188" t="s">
        <v>64</v>
      </c>
      <c r="D7" s="193">
        <f>'TS Mem Bill'!D7/1000000</f>
        <v>9.6670770000000008</v>
      </c>
      <c r="E7" s="193">
        <f>'TS Mem Bill'!E7/1000000</f>
        <v>9.9950100000000006</v>
      </c>
      <c r="F7" s="193">
        <f>'TS Mem Bill'!F7/1000000</f>
        <v>9.9536309999999997</v>
      </c>
      <c r="G7" s="193">
        <f>'TS Mem Bill'!G7/1000000</f>
        <v>10.176925000000001</v>
      </c>
      <c r="H7" s="193">
        <f>'TS Mem Bill'!H7/1000000</f>
        <v>10.213362</v>
      </c>
      <c r="I7" s="193">
        <f>'TS Mem Bill'!I7/1000000</f>
        <v>10.633623</v>
      </c>
      <c r="J7" s="193">
        <f>'TS Mem Bill'!J7/1000000</f>
        <v>10.402673999999999</v>
      </c>
      <c r="K7" s="193">
        <f>'TS Mem Bill'!K7/1000000</f>
        <v>10.312198</v>
      </c>
      <c r="L7" s="193">
        <f>'TS Mem Bill'!L7/1000000</f>
        <v>9.8831810000000004</v>
      </c>
      <c r="M7" s="193">
        <f>'TS Mem Bill'!M7/1000000</f>
        <v>10.390594999999999</v>
      </c>
      <c r="O7" s="202">
        <f t="shared" ref="O7:O50" si="4">D7/D$51</f>
        <v>9.0593340825103359E-3</v>
      </c>
      <c r="P7" s="202">
        <f t="shared" ref="P7:P50" si="5">E7/E$51</f>
        <v>9.1604661752631537E-3</v>
      </c>
      <c r="Q7" s="202">
        <f t="shared" ref="Q7:Q50" si="6">F7/F$51</f>
        <v>9.0366675397805622E-3</v>
      </c>
      <c r="R7" s="202">
        <f t="shared" ref="R7:R50" si="7">G7/G$51</f>
        <v>9.0405374280843488E-3</v>
      </c>
      <c r="S7" s="202">
        <f t="shared" ref="S7:S50" si="8">H7/H$51</f>
        <v>9.0002912437898014E-3</v>
      </c>
      <c r="T7" s="202">
        <f t="shared" ref="T7:T50" si="9">I7/I$51</f>
        <v>8.861796320914243E-3</v>
      </c>
      <c r="U7" s="202">
        <f t="shared" ref="U7:U50" si="10">J7/J$51</f>
        <v>8.4172748156245286E-3</v>
      </c>
      <c r="V7" s="202">
        <f t="shared" ref="V7:V50" si="11">K7/K$51</f>
        <v>8.3252060123980703E-3</v>
      </c>
      <c r="W7" s="202">
        <f t="shared" ref="W7:X50" si="12">L7/L$51</f>
        <v>8.2619281287929607E-3</v>
      </c>
      <c r="X7" s="202">
        <f t="shared" si="12"/>
        <v>8.9474525030736034E-3</v>
      </c>
      <c r="Z7" s="194">
        <f>'TS Mem Bill'!Z7</f>
        <v>137779</v>
      </c>
      <c r="AA7" s="194">
        <f>'TS Mem Bill'!AA7</f>
        <v>140358</v>
      </c>
      <c r="AB7" s="194">
        <f>'TS Mem Bill'!AB7</f>
        <v>138577</v>
      </c>
      <c r="AC7" s="194">
        <f>'TS Mem Bill'!AC7</f>
        <v>141389</v>
      </c>
      <c r="AD7" s="194">
        <f>'TS Mem Bill'!AD7</f>
        <v>134967.07399999999</v>
      </c>
      <c r="AE7" s="194">
        <f>'TS Mem Bill'!AE7</f>
        <v>136661.06400000001</v>
      </c>
      <c r="AF7" s="194">
        <f>'TS Mem Bill'!AF7</f>
        <v>136815.15400000001</v>
      </c>
      <c r="AG7" s="194">
        <f>'TS Mem Bill'!AG7</f>
        <v>134545.36799999999</v>
      </c>
      <c r="AH7" s="194">
        <f>'TS Mem Bill'!AH7</f>
        <v>128953.448</v>
      </c>
      <c r="AI7" s="194">
        <f>'TS Mem Bill'!AI7</f>
        <v>138669.704</v>
      </c>
      <c r="AJ7" s="203"/>
      <c r="AK7" s="194"/>
    </row>
    <row r="8" spans="1:37" x14ac:dyDescent="0.7">
      <c r="B8" s="188">
        <f>B7+1</f>
        <v>2</v>
      </c>
      <c r="C8" s="188" t="s">
        <v>97</v>
      </c>
      <c r="D8" s="193">
        <f>'TS Mem Bill'!D8/1000000</f>
        <v>11.863395000000001</v>
      </c>
      <c r="E8" s="193">
        <f>'TS Mem Bill'!E8/1000000</f>
        <v>10.649127</v>
      </c>
      <c r="F8" s="193">
        <f>'TS Mem Bill'!F8/1000000</f>
        <v>9.530386</v>
      </c>
      <c r="G8" s="193">
        <f>'TS Mem Bill'!G8/1000000</f>
        <v>8.3106240000000007</v>
      </c>
      <c r="H8" s="193">
        <f>'TS Mem Bill'!H8/1000000</f>
        <v>7.9270100000000001</v>
      </c>
      <c r="I8" s="193">
        <f>'TS Mem Bill'!I8/1000000</f>
        <v>9.9932929999999995</v>
      </c>
      <c r="J8" s="193">
        <f>'TS Mem Bill'!J8/1000000</f>
        <v>9.2689269999999997</v>
      </c>
      <c r="K8" s="193">
        <f>'TS Mem Bill'!K8/1000000</f>
        <v>9.1083960000000008</v>
      </c>
      <c r="L8" s="193">
        <f>'TS Mem Bill'!L8/1000000</f>
        <v>8.4655389999999997</v>
      </c>
      <c r="M8" s="193">
        <f>'TS Mem Bill'!M8/1000000</f>
        <v>8.6236169999999994</v>
      </c>
      <c r="O8" s="202">
        <f t="shared" si="4"/>
        <v>1.1117575525444011E-2</v>
      </c>
      <c r="P8" s="202">
        <f t="shared" si="5"/>
        <v>9.7599669914869101E-3</v>
      </c>
      <c r="Q8" s="202">
        <f t="shared" si="6"/>
        <v>8.6524133562695983E-3</v>
      </c>
      <c r="R8" s="202">
        <f t="shared" si="7"/>
        <v>7.3826334892647888E-3</v>
      </c>
      <c r="S8" s="202">
        <f t="shared" si="8"/>
        <v>6.9854959309612443E-3</v>
      </c>
      <c r="T8" s="202">
        <f t="shared" si="9"/>
        <v>8.3281612618030607E-3</v>
      </c>
      <c r="U8" s="202">
        <f t="shared" si="10"/>
        <v>7.4999087547069363E-3</v>
      </c>
      <c r="V8" s="202">
        <f t="shared" si="11"/>
        <v>7.3533569800058665E-3</v>
      </c>
      <c r="W8" s="202">
        <f t="shared" si="12"/>
        <v>7.0768383974242535E-3</v>
      </c>
      <c r="X8" s="202">
        <f t="shared" si="12"/>
        <v>7.425888845845505E-3</v>
      </c>
      <c r="Z8" s="194">
        <f>'TS Mem Bill'!Z8</f>
        <v>172562</v>
      </c>
      <c r="AA8" s="194">
        <f>'TS Mem Bill'!AA8</f>
        <v>149461</v>
      </c>
      <c r="AB8" s="194">
        <f>'TS Mem Bill'!AB8</f>
        <v>131702</v>
      </c>
      <c r="AC8" s="194">
        <f>'TS Mem Bill'!AC8</f>
        <v>115241</v>
      </c>
      <c r="AD8" s="194">
        <f>'TS Mem Bill'!AD8</f>
        <v>107470.501</v>
      </c>
      <c r="AE8" s="194">
        <f>'TS Mem Bill'!AE8</f>
        <v>131513.08100000001</v>
      </c>
      <c r="AF8" s="194">
        <f>'TS Mem Bill'!AF8</f>
        <v>121472.993</v>
      </c>
      <c r="AG8" s="194">
        <f>'TS Mem Bill'!AG8</f>
        <v>118996.90399999999</v>
      </c>
      <c r="AH8" s="194">
        <f>'TS Mem Bill'!AH8</f>
        <v>111733.024</v>
      </c>
      <c r="AI8" s="194">
        <f>'TS Mem Bill'!AI8</f>
        <v>116884.42</v>
      </c>
      <c r="AJ8" s="203"/>
      <c r="AK8" s="194"/>
    </row>
    <row r="9" spans="1:37" x14ac:dyDescent="0.7">
      <c r="B9" s="188">
        <f t="shared" ref="B9:B50" si="13">B8+1</f>
        <v>3</v>
      </c>
      <c r="C9" s="188" t="s">
        <v>65</v>
      </c>
      <c r="D9" s="193">
        <f>'TS Mem Bill'!D9/1000000</f>
        <v>18.910263</v>
      </c>
      <c r="E9" s="193">
        <f>'TS Mem Bill'!E9/1000000</f>
        <v>18.479319</v>
      </c>
      <c r="F9" s="193">
        <f>'TS Mem Bill'!F9/1000000</f>
        <v>17.723431999999999</v>
      </c>
      <c r="G9" s="193">
        <f>'TS Mem Bill'!G9/1000000</f>
        <v>17.401768000000001</v>
      </c>
      <c r="H9" s="193">
        <f>'TS Mem Bill'!H9/1000000</f>
        <v>17.711628999999999</v>
      </c>
      <c r="I9" s="193">
        <f>'TS Mem Bill'!I9/1000000</f>
        <v>18.299113999999999</v>
      </c>
      <c r="J9" s="193">
        <f>'TS Mem Bill'!J9/1000000</f>
        <v>18.736463000000001</v>
      </c>
      <c r="K9" s="193">
        <f>'TS Mem Bill'!K9/1000000</f>
        <v>18.490155000000001</v>
      </c>
      <c r="L9" s="193">
        <f>'TS Mem Bill'!L9/1000000</f>
        <v>19.198053000000002</v>
      </c>
      <c r="M9" s="193">
        <f>'TS Mem Bill'!M9/1000000</f>
        <v>18.940056999999999</v>
      </c>
      <c r="O9" s="202">
        <f t="shared" si="4"/>
        <v>1.7721426042756682E-2</v>
      </c>
      <c r="P9" s="202">
        <f t="shared" si="5"/>
        <v>1.6936368912226975E-2</v>
      </c>
      <c r="Q9" s="202">
        <f t="shared" si="6"/>
        <v>1.6090687172139302E-2</v>
      </c>
      <c r="R9" s="202">
        <f t="shared" si="7"/>
        <v>1.54586316513918E-2</v>
      </c>
      <c r="S9" s="202">
        <f t="shared" si="8"/>
        <v>1.5607967229787165E-2</v>
      </c>
      <c r="T9" s="202">
        <f t="shared" si="9"/>
        <v>1.5250025426065067E-2</v>
      </c>
      <c r="U9" s="202">
        <f t="shared" si="10"/>
        <v>1.5160521049086113E-2</v>
      </c>
      <c r="V9" s="202">
        <f t="shared" si="11"/>
        <v>1.4927404378404317E-2</v>
      </c>
      <c r="W9" s="202">
        <f t="shared" si="12"/>
        <v>1.6048773577935899E-2</v>
      </c>
      <c r="X9" s="202">
        <f t="shared" si="12"/>
        <v>1.6309485685180369E-2</v>
      </c>
      <c r="Z9" s="194">
        <f>'TS Mem Bill'!Z9</f>
        <v>273603</v>
      </c>
      <c r="AA9" s="194">
        <f>'TS Mem Bill'!AA9</f>
        <v>266891</v>
      </c>
      <c r="AB9" s="194">
        <f>'TS Mem Bill'!AB9</f>
        <v>253371</v>
      </c>
      <c r="AC9" s="194">
        <f>'TS Mem Bill'!AC9</f>
        <v>241191</v>
      </c>
      <c r="AD9" s="194">
        <f>'TS Mem Bill'!AD9</f>
        <v>240668.234</v>
      </c>
      <c r="AE9" s="194">
        <f>'TS Mem Bill'!AE9</f>
        <v>238255.459</v>
      </c>
      <c r="AF9" s="194">
        <f>'TS Mem Bill'!AF9</f>
        <v>241510.27499999999</v>
      </c>
      <c r="AG9" s="194">
        <f>'TS Mem Bill'!AG9</f>
        <v>237958.41800000001</v>
      </c>
      <c r="AH9" s="194">
        <f>'TS Mem Bill'!AH9</f>
        <v>244820.88200000001</v>
      </c>
      <c r="AI9" s="194">
        <f>'TS Mem Bill'!AI9</f>
        <v>248550.36499999999</v>
      </c>
      <c r="AJ9" s="203"/>
      <c r="AK9" s="194"/>
    </row>
    <row r="10" spans="1:37" x14ac:dyDescent="0.7">
      <c r="B10" s="188">
        <f t="shared" si="13"/>
        <v>4</v>
      </c>
      <c r="C10" s="188" t="s">
        <v>66</v>
      </c>
      <c r="D10" s="193">
        <f>'TS Mem Bill'!D10/1000000</f>
        <v>5.04718</v>
      </c>
      <c r="E10" s="193">
        <f>'TS Mem Bill'!E10/1000000</f>
        <v>4.698639</v>
      </c>
      <c r="F10" s="193">
        <f>'TS Mem Bill'!F10/1000000</f>
        <v>4.2462540000000004</v>
      </c>
      <c r="G10" s="193">
        <f>'TS Mem Bill'!G10/1000000</f>
        <v>3.9785240000000002</v>
      </c>
      <c r="H10" s="193">
        <f>'TS Mem Bill'!H10/1000000</f>
        <v>4.3492150000000001</v>
      </c>
      <c r="I10" s="193">
        <f>'TS Mem Bill'!I10/1000000</f>
        <v>4.8566200000000004</v>
      </c>
      <c r="J10" s="193">
        <f>'TS Mem Bill'!J10/1000000</f>
        <v>4.7607910000000002</v>
      </c>
      <c r="K10" s="193">
        <f>'TS Mem Bill'!K10/1000000</f>
        <v>4.4242470000000003</v>
      </c>
      <c r="L10" s="193">
        <f>'TS Mem Bill'!L10/1000000</f>
        <v>5.2328469999999996</v>
      </c>
      <c r="M10" s="193">
        <f>'TS Mem Bill'!M10/1000000</f>
        <v>5.1504050000000001</v>
      </c>
      <c r="O10" s="202">
        <f t="shared" si="4"/>
        <v>4.7298774794660801E-3</v>
      </c>
      <c r="P10" s="202">
        <f t="shared" si="5"/>
        <v>4.3063212172146188E-3</v>
      </c>
      <c r="Q10" s="202">
        <f t="shared" si="6"/>
        <v>3.8550741621287124E-3</v>
      </c>
      <c r="R10" s="202">
        <f t="shared" si="7"/>
        <v>3.5342694507949947E-3</v>
      </c>
      <c r="S10" s="202">
        <f t="shared" si="8"/>
        <v>3.8326460652094055E-3</v>
      </c>
      <c r="T10" s="202">
        <f t="shared" si="9"/>
        <v>4.0473860365445088E-3</v>
      </c>
      <c r="U10" s="202">
        <f t="shared" si="10"/>
        <v>3.8521716807382337E-3</v>
      </c>
      <c r="V10" s="202">
        <f t="shared" si="11"/>
        <v>3.5717669234758801E-3</v>
      </c>
      <c r="W10" s="202">
        <f t="shared" si="12"/>
        <v>4.3744423807446061E-3</v>
      </c>
      <c r="X10" s="202">
        <f t="shared" si="12"/>
        <v>4.4350688395700926E-3</v>
      </c>
      <c r="Z10" s="194">
        <f>'TS Mem Bill'!Z10</f>
        <v>69272</v>
      </c>
      <c r="AA10" s="194">
        <f>'TS Mem Bill'!AA10</f>
        <v>63913</v>
      </c>
      <c r="AB10" s="194">
        <f>'TS Mem Bill'!AB10</f>
        <v>57048</v>
      </c>
      <c r="AC10" s="194">
        <f>'TS Mem Bill'!AC10</f>
        <v>53631</v>
      </c>
      <c r="AD10" s="194">
        <f>'TS Mem Bill'!AD10</f>
        <v>55309.203000000001</v>
      </c>
      <c r="AE10" s="194">
        <f>'TS Mem Bill'!AE10</f>
        <v>58795.565999999999</v>
      </c>
      <c r="AF10" s="194">
        <f>'TS Mem Bill'!AF10</f>
        <v>57033.192000000003</v>
      </c>
      <c r="AG10" s="194">
        <f>'TS Mem Bill'!AG10</f>
        <v>52858.137999999999</v>
      </c>
      <c r="AH10" s="194">
        <f>'TS Mem Bill'!AH10</f>
        <v>64585.296000000002</v>
      </c>
      <c r="AI10" s="194">
        <f>'TS Mem Bill'!AI10</f>
        <v>65300.256999999998</v>
      </c>
      <c r="AJ10" s="203"/>
      <c r="AK10" s="194"/>
    </row>
    <row r="11" spans="1:37" x14ac:dyDescent="0.7">
      <c r="B11" s="188">
        <f t="shared" si="13"/>
        <v>5</v>
      </c>
      <c r="C11" s="188" t="s">
        <v>67</v>
      </c>
      <c r="D11" s="193">
        <f>'TS Mem Bill'!D11/1000000</f>
        <v>8.0421530000000008</v>
      </c>
      <c r="E11" s="193">
        <f>'TS Mem Bill'!E11/1000000</f>
        <v>8.060651</v>
      </c>
      <c r="F11" s="193">
        <f>'TS Mem Bill'!F11/1000000</f>
        <v>7.9557320000000002</v>
      </c>
      <c r="G11" s="193">
        <f>'TS Mem Bill'!G11/1000000</f>
        <v>8.106719</v>
      </c>
      <c r="H11" s="193">
        <f>'TS Mem Bill'!H11/1000000</f>
        <v>8.0505589999999998</v>
      </c>
      <c r="I11" s="193">
        <f>'TS Mem Bill'!I11/1000000</f>
        <v>8.3151729999999997</v>
      </c>
      <c r="J11" s="193">
        <f>'TS Mem Bill'!J11/1000000</f>
        <v>8.3011180000000007</v>
      </c>
      <c r="K11" s="193">
        <f>'TS Mem Bill'!K11/1000000</f>
        <v>7.9346180000000004</v>
      </c>
      <c r="L11" s="193">
        <f>'TS Mem Bill'!L11/1000000</f>
        <v>7.8825940000000001</v>
      </c>
      <c r="M11" s="193">
        <f>'TS Mem Bill'!M11/1000000</f>
        <v>7.5480900000000002</v>
      </c>
      <c r="O11" s="202">
        <f t="shared" si="4"/>
        <v>7.536564648203666E-3</v>
      </c>
      <c r="P11" s="202">
        <f t="shared" si="5"/>
        <v>7.3876185052442287E-3</v>
      </c>
      <c r="Q11" s="202">
        <f t="shared" si="6"/>
        <v>7.2228220153623835E-3</v>
      </c>
      <c r="R11" s="202">
        <f t="shared" si="7"/>
        <v>7.2014971652500648E-3</v>
      </c>
      <c r="S11" s="202">
        <f t="shared" si="8"/>
        <v>7.0943706563336515E-3</v>
      </c>
      <c r="T11" s="202">
        <f t="shared" si="9"/>
        <v>6.9296578879245053E-3</v>
      </c>
      <c r="U11" s="202">
        <f t="shared" si="10"/>
        <v>6.7168106472362274E-3</v>
      </c>
      <c r="V11" s="202">
        <f t="shared" si="11"/>
        <v>6.4057468135970573E-3</v>
      </c>
      <c r="W11" s="202">
        <f t="shared" si="12"/>
        <v>6.5895206307012505E-3</v>
      </c>
      <c r="X11" s="202">
        <f t="shared" si="12"/>
        <v>6.4997410411939682E-3</v>
      </c>
      <c r="Z11" s="194">
        <f>'TS Mem Bill'!Z11</f>
        <v>112935</v>
      </c>
      <c r="AA11" s="194">
        <f>'TS Mem Bill'!AA11</f>
        <v>113922</v>
      </c>
      <c r="AB11" s="194">
        <f>'TS Mem Bill'!AB11</f>
        <v>112115</v>
      </c>
      <c r="AC11" s="194">
        <f>'TS Mem Bill'!AC11</f>
        <v>110370</v>
      </c>
      <c r="AD11" s="194">
        <f>'TS Mem Bill'!AD11</f>
        <v>107266.954</v>
      </c>
      <c r="AE11" s="194">
        <f>'TS Mem Bill'!AE11</f>
        <v>105205.11900000001</v>
      </c>
      <c r="AF11" s="194">
        <f>'TS Mem Bill'!AF11</f>
        <v>104549.395</v>
      </c>
      <c r="AG11" s="194">
        <f>'TS Mem Bill'!AG11</f>
        <v>100934.88800000001</v>
      </c>
      <c r="AH11" s="194">
        <f>'TS Mem Bill'!AH11</f>
        <v>99565.346999999994</v>
      </c>
      <c r="AI11" s="194">
        <f>'TS Mem Bill'!AI11</f>
        <v>98210.076000000001</v>
      </c>
      <c r="AJ11" s="203"/>
      <c r="AK11" s="194"/>
    </row>
    <row r="12" spans="1:37" x14ac:dyDescent="0.7">
      <c r="B12" s="188">
        <f t="shared" si="13"/>
        <v>6</v>
      </c>
      <c r="C12" s="188" t="s">
        <v>68</v>
      </c>
      <c r="D12" s="193">
        <f>'TS Mem Bill'!D12/1000000</f>
        <v>35.254752000000003</v>
      </c>
      <c r="E12" s="193">
        <f>'TS Mem Bill'!E12/1000000</f>
        <v>36.516767000000002</v>
      </c>
      <c r="F12" s="193">
        <f>'TS Mem Bill'!F12/1000000</f>
        <v>39.322710000000001</v>
      </c>
      <c r="G12" s="193">
        <f>'TS Mem Bill'!G12/1000000</f>
        <v>44.106782000000003</v>
      </c>
      <c r="H12" s="193">
        <f>'TS Mem Bill'!H12/1000000</f>
        <v>46.838729999999998</v>
      </c>
      <c r="I12" s="193">
        <f>'TS Mem Bill'!I12/1000000</f>
        <v>48.580592000000003</v>
      </c>
      <c r="J12" s="193">
        <f>'TS Mem Bill'!J12/1000000</f>
        <v>49.181978999999998</v>
      </c>
      <c r="K12" s="193">
        <f>'TS Mem Bill'!K12/1000000</f>
        <v>48.576563</v>
      </c>
      <c r="L12" s="193">
        <f>'TS Mem Bill'!L12/1000000</f>
        <v>44.266736999999999</v>
      </c>
      <c r="M12" s="193">
        <f>'TS Mem Bill'!M12/1000000</f>
        <v>41.738380999999997</v>
      </c>
      <c r="O12" s="202">
        <f t="shared" si="4"/>
        <v>3.3038381339473087E-2</v>
      </c>
      <c r="P12" s="202">
        <f t="shared" si="5"/>
        <v>3.3467761306238387E-2</v>
      </c>
      <c r="Q12" s="202">
        <f t="shared" si="6"/>
        <v>3.5700163792811337E-2</v>
      </c>
      <c r="R12" s="202">
        <f t="shared" si="7"/>
        <v>3.9181679486029131E-2</v>
      </c>
      <c r="S12" s="202">
        <f t="shared" si="8"/>
        <v>4.127555759692398E-2</v>
      </c>
      <c r="T12" s="202">
        <f t="shared" si="9"/>
        <v>4.0485854299464621E-2</v>
      </c>
      <c r="U12" s="202">
        <f t="shared" si="10"/>
        <v>3.9795367346825872E-2</v>
      </c>
      <c r="V12" s="202">
        <f t="shared" si="11"/>
        <v>3.9216653360344092E-2</v>
      </c>
      <c r="W12" s="202">
        <f t="shared" si="12"/>
        <v>3.7005150425776893E-2</v>
      </c>
      <c r="X12" s="202">
        <f t="shared" si="12"/>
        <v>3.5941366356083526E-2</v>
      </c>
      <c r="Z12" s="194">
        <f>'TS Mem Bill'!Z12</f>
        <v>528682</v>
      </c>
      <c r="AA12" s="194">
        <f>'TS Mem Bill'!AA12</f>
        <v>547652</v>
      </c>
      <c r="AB12" s="194">
        <f>'TS Mem Bill'!AB12</f>
        <v>633744</v>
      </c>
      <c r="AC12" s="194">
        <f>'TS Mem Bill'!AC12</f>
        <v>727754</v>
      </c>
      <c r="AD12" s="194">
        <f>'TS Mem Bill'!AD12</f>
        <v>733130.20400000003</v>
      </c>
      <c r="AE12" s="194">
        <f>'TS Mem Bill'!AE12</f>
        <v>730370.86300000001</v>
      </c>
      <c r="AF12" s="194">
        <f>'TS Mem Bill'!AF12</f>
        <v>727285.26199999999</v>
      </c>
      <c r="AG12" s="194">
        <f>'TS Mem Bill'!AG12</f>
        <v>709429.29599999997</v>
      </c>
      <c r="AH12" s="194">
        <f>'TS Mem Bill'!AH12</f>
        <v>640269.33900000004</v>
      </c>
      <c r="AI12" s="194">
        <f>'TS Mem Bill'!AI12</f>
        <v>611581.08400000003</v>
      </c>
      <c r="AJ12" s="203"/>
      <c r="AK12" s="194"/>
    </row>
    <row r="13" spans="1:37" x14ac:dyDescent="0.7">
      <c r="B13" s="188">
        <f t="shared" si="13"/>
        <v>7</v>
      </c>
      <c r="C13" s="188" t="s">
        <v>98</v>
      </c>
      <c r="D13" s="193">
        <f>'TS Mem Bill'!D13/1000000</f>
        <v>44.905963999999997</v>
      </c>
      <c r="E13" s="193">
        <f>'TS Mem Bill'!E13/1000000</f>
        <v>44.883054000000001</v>
      </c>
      <c r="F13" s="193">
        <f>'TS Mem Bill'!F13/1000000</f>
        <v>42.012678000000001</v>
      </c>
      <c r="G13" s="193">
        <f>'TS Mem Bill'!G13/1000000</f>
        <v>40.334913</v>
      </c>
      <c r="H13" s="193">
        <f>'TS Mem Bill'!H13/1000000</f>
        <v>38.500644999999999</v>
      </c>
      <c r="I13" s="193">
        <f>'TS Mem Bill'!I13/1000000</f>
        <v>38.600997999999997</v>
      </c>
      <c r="J13" s="193">
        <f>'TS Mem Bill'!J13/1000000</f>
        <v>39.120458999999997</v>
      </c>
      <c r="K13" s="193">
        <f>'TS Mem Bill'!K13/1000000</f>
        <v>40.109737000000003</v>
      </c>
      <c r="L13" s="193">
        <f>'TS Mem Bill'!L13/1000000</f>
        <v>19.503748000000002</v>
      </c>
      <c r="M13" s="193">
        <f>'TS Mem Bill'!M13/1000000</f>
        <v>0</v>
      </c>
      <c r="O13" s="202">
        <f t="shared" si="4"/>
        <v>4.208284781151346E-2</v>
      </c>
      <c r="P13" s="202">
        <f t="shared" si="5"/>
        <v>4.1135496413661377E-2</v>
      </c>
      <c r="Q13" s="202">
        <f t="shared" si="6"/>
        <v>3.8142322489336099E-2</v>
      </c>
      <c r="R13" s="202">
        <f t="shared" si="7"/>
        <v>3.5830989285567688E-2</v>
      </c>
      <c r="S13" s="202">
        <f t="shared" si="8"/>
        <v>3.3927811241172064E-2</v>
      </c>
      <c r="T13" s="202">
        <f t="shared" si="9"/>
        <v>3.2169109442756999E-2</v>
      </c>
      <c r="U13" s="202">
        <f t="shared" si="10"/>
        <v>3.1654135688225157E-2</v>
      </c>
      <c r="V13" s="202">
        <f t="shared" si="11"/>
        <v>3.2381246328678462E-2</v>
      </c>
      <c r="W13" s="202">
        <f t="shared" si="12"/>
        <v>1.6304321879573942E-2</v>
      </c>
      <c r="X13" s="202">
        <f t="shared" si="12"/>
        <v>0</v>
      </c>
      <c r="Z13" s="194">
        <f>'TS Mem Bill'!Z13</f>
        <v>648535</v>
      </c>
      <c r="AA13" s="194">
        <f>'TS Mem Bill'!AA13</f>
        <v>616637</v>
      </c>
      <c r="AB13" s="194">
        <f>'TS Mem Bill'!AB13</f>
        <v>568896</v>
      </c>
      <c r="AC13" s="194">
        <f>'TS Mem Bill'!AC13</f>
        <v>544848</v>
      </c>
      <c r="AD13" s="194">
        <f>'TS Mem Bill'!AD13</f>
        <v>513798.32699999999</v>
      </c>
      <c r="AE13" s="194">
        <f>'TS Mem Bill'!AE13</f>
        <v>489985.66700000002</v>
      </c>
      <c r="AF13" s="194">
        <f>'TS Mem Bill'!AF13</f>
        <v>502341.95600000001</v>
      </c>
      <c r="AG13" s="194">
        <f>'TS Mem Bill'!AG13</f>
        <v>512998.859</v>
      </c>
      <c r="AH13" s="194">
        <f>'TS Mem Bill'!AH13</f>
        <v>251075.595</v>
      </c>
      <c r="AI13" s="194">
        <f>'TS Mem Bill'!AI13</f>
        <v>0</v>
      </c>
      <c r="AJ13" s="203"/>
      <c r="AK13" s="194"/>
    </row>
    <row r="14" spans="1:37" x14ac:dyDescent="0.7">
      <c r="B14" s="188">
        <f t="shared" si="13"/>
        <v>8</v>
      </c>
      <c r="C14" s="188" t="s">
        <v>99</v>
      </c>
      <c r="D14" s="193">
        <f>'TS Mem Bill'!D14/1000000</f>
        <v>40.482109000000001</v>
      </c>
      <c r="E14" s="193">
        <f>'TS Mem Bill'!E14/1000000</f>
        <v>46.817118999999998</v>
      </c>
      <c r="F14" s="193">
        <f>'TS Mem Bill'!F14/1000000</f>
        <v>49.119985999999997</v>
      </c>
      <c r="G14" s="193">
        <f>'TS Mem Bill'!G14/1000000</f>
        <v>53.038305000000001</v>
      </c>
      <c r="H14" s="193">
        <f>'TS Mem Bill'!H14/1000000</f>
        <v>54.020369000000002</v>
      </c>
      <c r="I14" s="193">
        <f>'TS Mem Bill'!I14/1000000</f>
        <v>61.946776999999997</v>
      </c>
      <c r="J14" s="193">
        <f>'TS Mem Bill'!J14/1000000</f>
        <v>58.519120000000001</v>
      </c>
      <c r="K14" s="193">
        <f>'TS Mem Bill'!K14/1000000</f>
        <v>61.606727999999997</v>
      </c>
      <c r="L14" s="193">
        <f>'TS Mem Bill'!L14/1000000</f>
        <v>43.994748999999999</v>
      </c>
      <c r="M14" s="193">
        <f>'TS Mem Bill'!M14/1000000</f>
        <v>38.004618000000001</v>
      </c>
      <c r="O14" s="202">
        <f t="shared" si="4"/>
        <v>3.7937108579521858E-2</v>
      </c>
      <c r="P14" s="202">
        <f t="shared" si="5"/>
        <v>4.290807463151812E-2</v>
      </c>
      <c r="Q14" s="202">
        <f t="shared" si="6"/>
        <v>4.4594880304551741E-2</v>
      </c>
      <c r="R14" s="202">
        <f t="shared" si="7"/>
        <v>4.7115880432906126E-2</v>
      </c>
      <c r="S14" s="202">
        <f t="shared" si="8"/>
        <v>4.7604212412817058E-2</v>
      </c>
      <c r="T14" s="202">
        <f t="shared" si="9"/>
        <v>5.1624899670704424E-2</v>
      </c>
      <c r="U14" s="202">
        <f t="shared" si="10"/>
        <v>4.7350471139296468E-2</v>
      </c>
      <c r="V14" s="202">
        <f t="shared" si="11"/>
        <v>4.9736118560734822E-2</v>
      </c>
      <c r="W14" s="202">
        <f t="shared" si="12"/>
        <v>3.6777779773767776E-2</v>
      </c>
      <c r="X14" s="202">
        <f t="shared" si="12"/>
        <v>3.2726183096584573E-2</v>
      </c>
      <c r="Z14" s="194">
        <f>'TS Mem Bill'!Z14</f>
        <v>641528</v>
      </c>
      <c r="AA14" s="194">
        <f>'TS Mem Bill'!AA14</f>
        <v>652669</v>
      </c>
      <c r="AB14" s="194">
        <f>'TS Mem Bill'!AB14</f>
        <v>707256</v>
      </c>
      <c r="AC14" s="194">
        <f>'TS Mem Bill'!AC14</f>
        <v>762060</v>
      </c>
      <c r="AD14" s="194">
        <f>'TS Mem Bill'!AD14</f>
        <v>776291.77899999998</v>
      </c>
      <c r="AE14" s="194">
        <f>'TS Mem Bill'!AE14</f>
        <v>870517.69799999997</v>
      </c>
      <c r="AF14" s="194">
        <f>'TS Mem Bill'!AF14</f>
        <v>817523.62800000003</v>
      </c>
      <c r="AG14" s="194">
        <f>'TS Mem Bill'!AG14</f>
        <v>861985.55599999998</v>
      </c>
      <c r="AH14" s="194">
        <f>'TS Mem Bill'!AH14</f>
        <v>602854.44099999999</v>
      </c>
      <c r="AI14" s="194">
        <f>'TS Mem Bill'!AI14</f>
        <v>527571.42500000005</v>
      </c>
      <c r="AJ14" s="203"/>
      <c r="AK14" s="194"/>
    </row>
    <row r="15" spans="1:37" x14ac:dyDescent="0.7">
      <c r="B15" s="188">
        <f t="shared" si="13"/>
        <v>9</v>
      </c>
      <c r="C15" s="188" t="s">
        <v>100</v>
      </c>
      <c r="D15" s="193">
        <f>'TS Mem Bill'!D15/1000000</f>
        <v>2.072419</v>
      </c>
      <c r="E15" s="193">
        <f>'TS Mem Bill'!E15/1000000</f>
        <v>2.0768360000000001</v>
      </c>
      <c r="F15" s="193">
        <f>'TS Mem Bill'!F15/1000000</f>
        <v>2.091761</v>
      </c>
      <c r="G15" s="193">
        <f>'TS Mem Bill'!G15/1000000</f>
        <v>2.1241219999999998</v>
      </c>
      <c r="H15" s="193">
        <f>'TS Mem Bill'!H15/1000000</f>
        <v>2.236062</v>
      </c>
      <c r="I15" s="193">
        <f>'TS Mem Bill'!I15/1000000</f>
        <v>2.304875</v>
      </c>
      <c r="J15" s="193">
        <f>'TS Mem Bill'!J15/1000000</f>
        <v>2.2726320000000002</v>
      </c>
      <c r="K15" s="193">
        <f>'TS Mem Bill'!K15/1000000</f>
        <v>2.3607860000000001</v>
      </c>
      <c r="L15" s="193">
        <f>'TS Mem Bill'!L15/1000000</f>
        <v>2.4141490000000001</v>
      </c>
      <c r="M15" s="193">
        <f>'TS Mem Bill'!M15/1000000</f>
        <v>2.4878170000000002</v>
      </c>
      <c r="O15" s="202">
        <f t="shared" si="4"/>
        <v>1.9421316370958862E-3</v>
      </c>
      <c r="P15" s="202">
        <f t="shared" si="5"/>
        <v>1.9034284037303443E-3</v>
      </c>
      <c r="Q15" s="202">
        <f t="shared" si="6"/>
        <v>1.8990606271901108E-3</v>
      </c>
      <c r="R15" s="202">
        <f t="shared" si="7"/>
        <v>1.88693583207279E-3</v>
      </c>
      <c r="S15" s="202">
        <f t="shared" si="8"/>
        <v>1.970478402623065E-3</v>
      </c>
      <c r="T15" s="202">
        <f t="shared" si="9"/>
        <v>1.9208253664030797E-3</v>
      </c>
      <c r="U15" s="202">
        <f t="shared" si="10"/>
        <v>1.8388895104068828E-3</v>
      </c>
      <c r="V15" s="202">
        <f t="shared" si="11"/>
        <v>1.9059011280800843E-3</v>
      </c>
      <c r="W15" s="202">
        <f t="shared" si="12"/>
        <v>2.0181281239509221E-3</v>
      </c>
      <c r="X15" s="202">
        <f t="shared" si="12"/>
        <v>2.1422858309691666E-3</v>
      </c>
      <c r="Z15" s="194">
        <f>'TS Mem Bill'!Z15</f>
        <v>27702</v>
      </c>
      <c r="AA15" s="194">
        <f>'TS Mem Bill'!AA15</f>
        <v>28409</v>
      </c>
      <c r="AB15" s="194">
        <f>'TS Mem Bill'!AB15</f>
        <v>28226</v>
      </c>
      <c r="AC15" s="194">
        <f>'TS Mem Bill'!AC15</f>
        <v>28600</v>
      </c>
      <c r="AD15" s="194">
        <f>'TS Mem Bill'!AD15</f>
        <v>28296.66</v>
      </c>
      <c r="AE15" s="194">
        <f>'TS Mem Bill'!AE15</f>
        <v>28209.293000000001</v>
      </c>
      <c r="AF15" s="194">
        <f>'TS Mem Bill'!AF15</f>
        <v>27963.536</v>
      </c>
      <c r="AG15" s="194">
        <f>'TS Mem Bill'!AG15</f>
        <v>28707.473999999998</v>
      </c>
      <c r="AH15" s="194">
        <f>'TS Mem Bill'!AH15</f>
        <v>29641.914000000001</v>
      </c>
      <c r="AI15" s="194">
        <f>'TS Mem Bill'!AI15</f>
        <v>30922.728999999999</v>
      </c>
      <c r="AJ15" s="203"/>
      <c r="AK15" s="194"/>
    </row>
    <row r="16" spans="1:37" x14ac:dyDescent="0.7">
      <c r="B16" s="188">
        <f t="shared" si="13"/>
        <v>10</v>
      </c>
      <c r="C16" s="188" t="s">
        <v>69</v>
      </c>
      <c r="D16" s="193">
        <f>'TS Mem Bill'!D16/1000000</f>
        <v>8.4453390000000006</v>
      </c>
      <c r="E16" s="193">
        <f>'TS Mem Bill'!E16/1000000</f>
        <v>9.1365730000000003</v>
      </c>
      <c r="F16" s="193">
        <f>'TS Mem Bill'!F16/1000000</f>
        <v>9.0561129999999999</v>
      </c>
      <c r="G16" s="193">
        <f>'TS Mem Bill'!G16/1000000</f>
        <v>8.9486559999999997</v>
      </c>
      <c r="H16" s="193">
        <f>'TS Mem Bill'!H16/1000000</f>
        <v>9.5097050000000003</v>
      </c>
      <c r="I16" s="193">
        <f>'TS Mem Bill'!I16/1000000</f>
        <v>9.6484839999999998</v>
      </c>
      <c r="J16" s="193">
        <f>'TS Mem Bill'!J16/1000000</f>
        <v>9.6692490000000006</v>
      </c>
      <c r="K16" s="193">
        <f>'TS Mem Bill'!K16/1000000</f>
        <v>10.291846</v>
      </c>
      <c r="L16" s="193">
        <f>'TS Mem Bill'!L16/1000000</f>
        <v>10.072457999999999</v>
      </c>
      <c r="M16" s="193">
        <f>'TS Mem Bill'!M16/1000000</f>
        <v>9.9545110000000001</v>
      </c>
      <c r="O16" s="202">
        <f t="shared" si="4"/>
        <v>7.9144034376734309E-3</v>
      </c>
      <c r="P16" s="202">
        <f t="shared" si="5"/>
        <v>8.3737052713626706E-3</v>
      </c>
      <c r="Q16" s="202">
        <f t="shared" si="6"/>
        <v>8.2218320514076491E-3</v>
      </c>
      <c r="R16" s="202">
        <f t="shared" si="7"/>
        <v>7.9494208220117143E-3</v>
      </c>
      <c r="S16" s="202">
        <f t="shared" si="8"/>
        <v>8.3802096354289694E-3</v>
      </c>
      <c r="T16" s="202">
        <f t="shared" si="9"/>
        <v>8.0408060370016823E-3</v>
      </c>
      <c r="U16" s="202">
        <f t="shared" si="10"/>
        <v>7.8238274210748766E-3</v>
      </c>
      <c r="V16" s="202">
        <f t="shared" si="11"/>
        <v>8.3087755101167587E-3</v>
      </c>
      <c r="W16" s="202">
        <f t="shared" si="12"/>
        <v>8.4201558259719908E-3</v>
      </c>
      <c r="X16" s="202">
        <f t="shared" si="12"/>
        <v>8.5719359058671549E-3</v>
      </c>
      <c r="Z16" s="194">
        <f>'TS Mem Bill'!Z16</f>
        <v>119196</v>
      </c>
      <c r="AA16" s="194">
        <f>'TS Mem Bill'!AA16</f>
        <v>127099</v>
      </c>
      <c r="AB16" s="194">
        <f>'TS Mem Bill'!AB16</f>
        <v>123847</v>
      </c>
      <c r="AC16" s="194">
        <f>'TS Mem Bill'!AC16</f>
        <v>122341</v>
      </c>
      <c r="AD16" s="194">
        <f>'TS Mem Bill'!AD16</f>
        <v>127235.57399999999</v>
      </c>
      <c r="AE16" s="194">
        <f>'TS Mem Bill'!AE16</f>
        <v>124859.197</v>
      </c>
      <c r="AF16" s="194">
        <f>'TS Mem Bill'!AF16</f>
        <v>127092.121</v>
      </c>
      <c r="AG16" s="194">
        <f>'TS Mem Bill'!AG16</f>
        <v>133281.65599999999</v>
      </c>
      <c r="AH16" s="194">
        <f>'TS Mem Bill'!AH16</f>
        <v>131101.54199999999</v>
      </c>
      <c r="AI16" s="194">
        <f>'TS Mem Bill'!AI16</f>
        <v>132694.38200000001</v>
      </c>
      <c r="AJ16" s="203"/>
      <c r="AK16" s="194"/>
    </row>
    <row r="17" spans="2:37" x14ac:dyDescent="0.7">
      <c r="B17" s="188">
        <f t="shared" si="13"/>
        <v>11</v>
      </c>
      <c r="C17" s="188" t="s">
        <v>138</v>
      </c>
      <c r="D17" s="193">
        <f>'TS Mem Bill'!D17/1000000</f>
        <v>65.217977000000005</v>
      </c>
      <c r="E17" s="193">
        <f>'TS Mem Bill'!E17/1000000</f>
        <v>78.494669000000002</v>
      </c>
      <c r="F17" s="193">
        <f>'TS Mem Bill'!F17/1000000</f>
        <v>77.351680999999999</v>
      </c>
      <c r="G17" s="193">
        <f>'TS Mem Bill'!G17/1000000</f>
        <v>72.637146999999999</v>
      </c>
      <c r="H17" s="193">
        <f>'TS Mem Bill'!H17/1000000</f>
        <v>61.172688000000001</v>
      </c>
      <c r="I17" s="193">
        <f>'TS Mem Bill'!I17/1000000</f>
        <v>63.731606999999997</v>
      </c>
      <c r="J17" s="193">
        <f>'TS Mem Bill'!J17/1000000</f>
        <v>64.900186000000005</v>
      </c>
      <c r="K17" s="193">
        <f>'TS Mem Bill'!K17/1000000</f>
        <v>55.670482999999997</v>
      </c>
      <c r="L17" s="193">
        <f>'TS Mem Bill'!L17/1000000</f>
        <v>47.589126999999998</v>
      </c>
      <c r="M17" s="193">
        <f>'TS Mem Bill'!M17/1000000</f>
        <v>57.813187999999997</v>
      </c>
      <c r="O17" s="202">
        <f t="shared" si="4"/>
        <v>6.1117899632792336E-2</v>
      </c>
      <c r="P17" s="202">
        <f t="shared" si="5"/>
        <v>7.194067442783722E-2</v>
      </c>
      <c r="Q17" s="202">
        <f t="shared" si="6"/>
        <v>7.0225772367908848E-2</v>
      </c>
      <c r="R17" s="202">
        <f t="shared" si="7"/>
        <v>6.4526253865756569E-2</v>
      </c>
      <c r="S17" s="202">
        <f t="shared" si="8"/>
        <v>5.3907029650519141E-2</v>
      </c>
      <c r="T17" s="202">
        <f t="shared" si="9"/>
        <v>5.3112332498392346E-2</v>
      </c>
      <c r="U17" s="202">
        <f t="shared" si="10"/>
        <v>5.2513680727392563E-2</v>
      </c>
      <c r="V17" s="202">
        <f t="shared" si="11"/>
        <v>4.4943690936181065E-2</v>
      </c>
      <c r="W17" s="202">
        <f t="shared" si="12"/>
        <v>3.9782530238594287E-2</v>
      </c>
      <c r="X17" s="202">
        <f t="shared" si="12"/>
        <v>4.978355461658017E-2</v>
      </c>
      <c r="Z17" s="194">
        <f>'TS Mem Bill'!Z17</f>
        <v>1038322</v>
      </c>
      <c r="AA17" s="194">
        <f>'TS Mem Bill'!AA17</f>
        <v>1099069</v>
      </c>
      <c r="AB17" s="194">
        <f>'TS Mem Bill'!AB17</f>
        <v>1088893</v>
      </c>
      <c r="AC17" s="194">
        <f>'TS Mem Bill'!AC17</f>
        <v>1071039</v>
      </c>
      <c r="AD17" s="194">
        <f>'TS Mem Bill'!AD17</f>
        <v>904708.51899999997</v>
      </c>
      <c r="AE17" s="194">
        <f>'TS Mem Bill'!AE17</f>
        <v>891008.72499999998</v>
      </c>
      <c r="AF17" s="194">
        <f>'TS Mem Bill'!AF17</f>
        <v>906189.12</v>
      </c>
      <c r="AG17" s="194">
        <f>'TS Mem Bill'!AG17</f>
        <v>778673.83200000005</v>
      </c>
      <c r="AH17" s="194">
        <f>'TS Mem Bill'!AH17</f>
        <v>659094.72100000002</v>
      </c>
      <c r="AI17" s="194">
        <f>'TS Mem Bill'!AI17</f>
        <v>815885.576</v>
      </c>
      <c r="AJ17" s="203"/>
      <c r="AK17" s="194"/>
    </row>
    <row r="18" spans="2:37" x14ac:dyDescent="0.7">
      <c r="B18" s="188">
        <f t="shared" si="13"/>
        <v>12</v>
      </c>
      <c r="C18" s="188" t="s">
        <v>70</v>
      </c>
      <c r="D18" s="193">
        <f>'TS Mem Bill'!D18/1000000</f>
        <v>19.769123</v>
      </c>
      <c r="E18" s="193">
        <f>'TS Mem Bill'!E18/1000000</f>
        <v>20.635871000000002</v>
      </c>
      <c r="F18" s="193">
        <f>'TS Mem Bill'!F18/1000000</f>
        <v>22.764973000000001</v>
      </c>
      <c r="G18" s="193">
        <f>'TS Mem Bill'!G18/1000000</f>
        <v>26.571994</v>
      </c>
      <c r="H18" s="193">
        <f>'TS Mem Bill'!H18/1000000</f>
        <v>28.771822</v>
      </c>
      <c r="I18" s="193">
        <f>'TS Mem Bill'!I18/1000000</f>
        <v>31.618409</v>
      </c>
      <c r="J18" s="193">
        <f>'TS Mem Bill'!J18/1000000</f>
        <v>32.122947000000003</v>
      </c>
      <c r="K18" s="193">
        <f>'TS Mem Bill'!K18/1000000</f>
        <v>31.918575000000001</v>
      </c>
      <c r="L18" s="193">
        <f>'TS Mem Bill'!L18/1000000</f>
        <v>32.749071000000001</v>
      </c>
      <c r="M18" s="193">
        <f>'TS Mem Bill'!M18/1000000</f>
        <v>34.709671999999998</v>
      </c>
      <c r="O18" s="202">
        <f t="shared" si="4"/>
        <v>1.8526291843464056E-2</v>
      </c>
      <c r="P18" s="202">
        <f t="shared" si="5"/>
        <v>1.8912857345074578E-2</v>
      </c>
      <c r="Q18" s="202">
        <f t="shared" si="6"/>
        <v>2.0667783701553831E-2</v>
      </c>
      <c r="R18" s="202">
        <f t="shared" si="7"/>
        <v>2.3604881267753543E-2</v>
      </c>
      <c r="S18" s="202">
        <f t="shared" si="8"/>
        <v>2.5354508888892686E-2</v>
      </c>
      <c r="T18" s="202">
        <f t="shared" si="9"/>
        <v>2.634999384023317E-2</v>
      </c>
      <c r="U18" s="202">
        <f t="shared" si="10"/>
        <v>2.5992131714090202E-2</v>
      </c>
      <c r="V18" s="202">
        <f t="shared" si="11"/>
        <v>2.5768387350318403E-2</v>
      </c>
      <c r="W18" s="202">
        <f t="shared" si="12"/>
        <v>2.7376860839312546E-2</v>
      </c>
      <c r="X18" s="202">
        <f t="shared" si="12"/>
        <v>2.9888869849827058E-2</v>
      </c>
      <c r="Z18" s="194">
        <f>'TS Mem Bill'!Z18</f>
        <v>287392</v>
      </c>
      <c r="AA18" s="194">
        <f>'TS Mem Bill'!AA18</f>
        <v>284319</v>
      </c>
      <c r="AB18" s="194">
        <f>'TS Mem Bill'!AB18</f>
        <v>312064</v>
      </c>
      <c r="AC18" s="194">
        <f>'TS Mem Bill'!AC18</f>
        <v>366200</v>
      </c>
      <c r="AD18" s="194">
        <f>'TS Mem Bill'!AD18</f>
        <v>402827.49599999998</v>
      </c>
      <c r="AE18" s="194">
        <f>'TS Mem Bill'!AE18</f>
        <v>424980.83799999999</v>
      </c>
      <c r="AF18" s="194">
        <f>'TS Mem Bill'!AF18</f>
        <v>432909.10200000001</v>
      </c>
      <c r="AG18" s="194">
        <f>'TS Mem Bill'!AG18</f>
        <v>428105.79300000001</v>
      </c>
      <c r="AH18" s="194">
        <f>'TS Mem Bill'!AH18</f>
        <v>441424.01400000002</v>
      </c>
      <c r="AI18" s="194">
        <f>'TS Mem Bill'!AI18</f>
        <v>481268.67200000002</v>
      </c>
      <c r="AJ18" s="203"/>
      <c r="AK18" s="194"/>
    </row>
    <row r="19" spans="2:37" x14ac:dyDescent="0.7">
      <c r="B19" s="188">
        <f t="shared" si="13"/>
        <v>13</v>
      </c>
      <c r="C19" s="188" t="s">
        <v>101</v>
      </c>
      <c r="D19" s="193">
        <f>'TS Mem Bill'!D19/1000000</f>
        <v>40.207079999999998</v>
      </c>
      <c r="E19" s="193">
        <f>'TS Mem Bill'!E19/1000000</f>
        <v>32.016041000000001</v>
      </c>
      <c r="F19" s="193">
        <f>'TS Mem Bill'!F19/1000000</f>
        <v>28.883896</v>
      </c>
      <c r="G19" s="193">
        <f>'TS Mem Bill'!G19/1000000</f>
        <v>33.383781999999997</v>
      </c>
      <c r="H19" s="193">
        <f>'TS Mem Bill'!H19/1000000</f>
        <v>32.289611000000001</v>
      </c>
      <c r="I19" s="193">
        <f>'TS Mem Bill'!I19/1000000</f>
        <v>37.648501000000003</v>
      </c>
      <c r="J19" s="193">
        <f>'TS Mem Bill'!J19/1000000</f>
        <v>40.232346</v>
      </c>
      <c r="K19" s="193">
        <f>'TS Mem Bill'!K19/1000000</f>
        <v>36.282173999999998</v>
      </c>
      <c r="L19" s="193">
        <f>'TS Mem Bill'!L19/1000000</f>
        <v>38.900300000000001</v>
      </c>
      <c r="M19" s="193">
        <f>'TS Mem Bill'!M19/1000000</f>
        <v>35.787075000000002</v>
      </c>
      <c r="O19" s="202">
        <f t="shared" si="4"/>
        <v>3.7679369906975978E-2</v>
      </c>
      <c r="P19" s="202">
        <f t="shared" si="5"/>
        <v>2.9342828135873633E-2</v>
      </c>
      <c r="Q19" s="202">
        <f t="shared" si="6"/>
        <v>2.622301001570157E-2</v>
      </c>
      <c r="R19" s="202">
        <f t="shared" si="7"/>
        <v>2.9656043516288907E-2</v>
      </c>
      <c r="S19" s="202">
        <f t="shared" si="8"/>
        <v>2.8454479842061689E-2</v>
      </c>
      <c r="T19" s="202">
        <f t="shared" si="9"/>
        <v>3.1375322187906812E-2</v>
      </c>
      <c r="U19" s="202">
        <f t="shared" si="10"/>
        <v>3.2553813832798401E-2</v>
      </c>
      <c r="V19" s="202">
        <f t="shared" si="11"/>
        <v>2.9291192152019668E-2</v>
      </c>
      <c r="W19" s="202">
        <f t="shared" si="12"/>
        <v>3.2519032363009924E-2</v>
      </c>
      <c r="X19" s="202">
        <f t="shared" si="12"/>
        <v>3.0816633098146237E-2</v>
      </c>
      <c r="Z19" s="194">
        <f>'TS Mem Bill'!Z19</f>
        <v>573035</v>
      </c>
      <c r="AA19" s="194">
        <f>'TS Mem Bill'!AA19</f>
        <v>426430</v>
      </c>
      <c r="AB19" s="194">
        <f>'TS Mem Bill'!AB19</f>
        <v>384034</v>
      </c>
      <c r="AC19" s="194">
        <f>'TS Mem Bill'!AC19</f>
        <v>443787</v>
      </c>
      <c r="AD19" s="194">
        <f>'TS Mem Bill'!AD19</f>
        <v>415701.99300000002</v>
      </c>
      <c r="AE19" s="194">
        <f>'TS Mem Bill'!AE19</f>
        <v>467019.38500000001</v>
      </c>
      <c r="AF19" s="194">
        <f>'TS Mem Bill'!AF19</f>
        <v>501749.54100000003</v>
      </c>
      <c r="AG19" s="194">
        <f>'TS Mem Bill'!AG19</f>
        <v>436650.41</v>
      </c>
      <c r="AH19" s="194">
        <f>'TS Mem Bill'!AH19</f>
        <v>483466.81400000001</v>
      </c>
      <c r="AI19" s="194">
        <f>'TS Mem Bill'!AI19</f>
        <v>454017.4</v>
      </c>
      <c r="AJ19" s="203"/>
      <c r="AK19" s="194"/>
    </row>
    <row r="20" spans="2:37" x14ac:dyDescent="0.7">
      <c r="B20" s="188">
        <f t="shared" si="13"/>
        <v>14</v>
      </c>
      <c r="C20" s="188" t="s">
        <v>71</v>
      </c>
      <c r="D20" s="193">
        <f>'TS Mem Bill'!D20/1000000</f>
        <v>27.803878999999998</v>
      </c>
      <c r="E20" s="193">
        <f>'TS Mem Bill'!E20/1000000</f>
        <v>28.379816999999999</v>
      </c>
      <c r="F20" s="193">
        <f>'TS Mem Bill'!F20/1000000</f>
        <v>28.276572000000002</v>
      </c>
      <c r="G20" s="193">
        <f>'TS Mem Bill'!G20/1000000</f>
        <v>28.444583999999999</v>
      </c>
      <c r="H20" s="193">
        <f>'TS Mem Bill'!H20/1000000</f>
        <v>29.411439000000001</v>
      </c>
      <c r="I20" s="193">
        <f>'TS Mem Bill'!I20/1000000</f>
        <v>32.229056999999997</v>
      </c>
      <c r="J20" s="193">
        <f>'TS Mem Bill'!J20/1000000</f>
        <v>31.849021</v>
      </c>
      <c r="K20" s="193">
        <f>'TS Mem Bill'!K20/1000000</f>
        <v>32.717212000000004</v>
      </c>
      <c r="L20" s="193">
        <f>'TS Mem Bill'!L20/1000000</f>
        <v>29.098870000000002</v>
      </c>
      <c r="M20" s="193">
        <f>'TS Mem Bill'!M20/1000000</f>
        <v>28.394162000000001</v>
      </c>
      <c r="O20" s="202">
        <f t="shared" si="4"/>
        <v>2.6055924520999821E-2</v>
      </c>
      <c r="P20" s="202">
        <f t="shared" si="5"/>
        <v>2.60102144658843E-2</v>
      </c>
      <c r="Q20" s="202">
        <f t="shared" si="6"/>
        <v>2.5671634836439885E-2</v>
      </c>
      <c r="R20" s="202">
        <f t="shared" si="7"/>
        <v>2.5268371956980049E-2</v>
      </c>
      <c r="S20" s="202">
        <f t="shared" si="8"/>
        <v>2.5918156714601705E-2</v>
      </c>
      <c r="T20" s="202">
        <f t="shared" si="9"/>
        <v>2.6858892660491667E-2</v>
      </c>
      <c r="U20" s="202">
        <f t="shared" si="10"/>
        <v>2.5770485777560345E-2</v>
      </c>
      <c r="V20" s="202">
        <f t="shared" si="11"/>
        <v>2.641314005523384E-2</v>
      </c>
      <c r="W20" s="202">
        <f t="shared" si="12"/>
        <v>2.432544466898761E-2</v>
      </c>
      <c r="X20" s="202">
        <f t="shared" si="12"/>
        <v>2.4450516631586299E-2</v>
      </c>
      <c r="Z20" s="194">
        <f>'TS Mem Bill'!Z20</f>
        <v>405983</v>
      </c>
      <c r="AA20" s="194">
        <f>'TS Mem Bill'!AA20</f>
        <v>412134</v>
      </c>
      <c r="AB20" s="194">
        <f>'TS Mem Bill'!AB20</f>
        <v>409038</v>
      </c>
      <c r="AC20" s="194">
        <f>'TS Mem Bill'!AC20</f>
        <v>400268</v>
      </c>
      <c r="AD20" s="194">
        <f>'TS Mem Bill'!AD20</f>
        <v>398866.391</v>
      </c>
      <c r="AE20" s="194">
        <f>'TS Mem Bill'!AE20</f>
        <v>424311.42700000003</v>
      </c>
      <c r="AF20" s="194">
        <f>'TS Mem Bill'!AF20</f>
        <v>416731.26400000002</v>
      </c>
      <c r="AG20" s="194">
        <f>'TS Mem Bill'!AG20</f>
        <v>428301.19099999999</v>
      </c>
      <c r="AH20" s="194">
        <f>'TS Mem Bill'!AH20</f>
        <v>372133.42499999999</v>
      </c>
      <c r="AI20" s="194">
        <f>'TS Mem Bill'!AI20</f>
        <v>373226.98300000001</v>
      </c>
      <c r="AJ20" s="203"/>
      <c r="AK20" s="194"/>
    </row>
    <row r="21" spans="2:37" x14ac:dyDescent="0.7">
      <c r="B21" s="188">
        <f t="shared" si="13"/>
        <v>15</v>
      </c>
      <c r="C21" s="188" t="s">
        <v>72</v>
      </c>
      <c r="D21" s="193">
        <f>'TS Mem Bill'!D21/1000000</f>
        <v>16.366902</v>
      </c>
      <c r="E21" s="193">
        <f>'TS Mem Bill'!E21/1000000</f>
        <v>16.950927</v>
      </c>
      <c r="F21" s="193">
        <f>'TS Mem Bill'!F21/1000000</f>
        <v>16.752925999999999</v>
      </c>
      <c r="G21" s="193">
        <f>'TS Mem Bill'!G21/1000000</f>
        <v>15.273391999999999</v>
      </c>
      <c r="H21" s="193">
        <f>'TS Mem Bill'!H21/1000000</f>
        <v>15.835770999999999</v>
      </c>
      <c r="I21" s="193">
        <f>'TS Mem Bill'!I21/1000000</f>
        <v>15.129673</v>
      </c>
      <c r="J21" s="193">
        <f>'TS Mem Bill'!J21/1000000</f>
        <v>16.916868999999998</v>
      </c>
      <c r="K21" s="193">
        <f>'TS Mem Bill'!K21/1000000</f>
        <v>17.876697</v>
      </c>
      <c r="L21" s="193">
        <f>'TS Mem Bill'!L21/1000000</f>
        <v>18.776482000000001</v>
      </c>
      <c r="M21" s="193">
        <f>'TS Mem Bill'!M21/1000000</f>
        <v>18.746096999999999</v>
      </c>
      <c r="O21" s="202">
        <f t="shared" si="4"/>
        <v>1.5337959252182079E-2</v>
      </c>
      <c r="P21" s="202">
        <f t="shared" si="5"/>
        <v>1.5535591602495138E-2</v>
      </c>
      <c r="Q21" s="202">
        <f t="shared" si="6"/>
        <v>1.5209587594772783E-2</v>
      </c>
      <c r="R21" s="202">
        <f t="shared" si="7"/>
        <v>1.3567916834387996E-2</v>
      </c>
      <c r="S21" s="202">
        <f t="shared" si="8"/>
        <v>1.395491034881173E-2</v>
      </c>
      <c r="T21" s="202">
        <f t="shared" si="9"/>
        <v>1.2608692308165857E-2</v>
      </c>
      <c r="U21" s="202">
        <f t="shared" si="10"/>
        <v>1.3688205108890206E-2</v>
      </c>
      <c r="V21" s="202">
        <f t="shared" si="11"/>
        <v>1.4432149707193222E-2</v>
      </c>
      <c r="W21" s="202">
        <f t="shared" si="12"/>
        <v>1.5696357761289075E-2</v>
      </c>
      <c r="X21" s="202">
        <f t="shared" si="12"/>
        <v>1.6142464654383178E-2</v>
      </c>
      <c r="Z21" s="194">
        <f>'TS Mem Bill'!Z21</f>
        <v>240948</v>
      </c>
      <c r="AA21" s="194">
        <f>'TS Mem Bill'!AA21</f>
        <v>231485</v>
      </c>
      <c r="AB21" s="194">
        <f>'TS Mem Bill'!AB21</f>
        <v>226640</v>
      </c>
      <c r="AC21" s="194">
        <f>'TS Mem Bill'!AC21</f>
        <v>205604</v>
      </c>
      <c r="AD21" s="194">
        <f>'TS Mem Bill'!AD21</f>
        <v>209945.144</v>
      </c>
      <c r="AE21" s="194">
        <f>'TS Mem Bill'!AE21</f>
        <v>192170.08100000001</v>
      </c>
      <c r="AF21" s="194">
        <f>'TS Mem Bill'!AF21</f>
        <v>217805.391</v>
      </c>
      <c r="AG21" s="194">
        <f>'TS Mem Bill'!AG21</f>
        <v>229768.755</v>
      </c>
      <c r="AH21" s="194">
        <f>'TS Mem Bill'!AH21</f>
        <v>241367.02499999999</v>
      </c>
      <c r="AI21" s="194">
        <f>'TS Mem Bill'!AI21</f>
        <v>236813.41200000001</v>
      </c>
      <c r="AJ21" s="203"/>
      <c r="AK21" s="194"/>
    </row>
    <row r="22" spans="2:37" x14ac:dyDescent="0.7">
      <c r="B22" s="188">
        <f t="shared" si="13"/>
        <v>16</v>
      </c>
      <c r="C22" s="188" t="s">
        <v>160</v>
      </c>
      <c r="D22" s="193">
        <f>'TS Mem Bill'!D22/1000000</f>
        <v>20.909807000000001</v>
      </c>
      <c r="E22" s="193">
        <f>'TS Mem Bill'!E22/1000000</f>
        <v>21.115769</v>
      </c>
      <c r="F22" s="193">
        <f>'TS Mem Bill'!F22/1000000</f>
        <v>20.68422</v>
      </c>
      <c r="G22" s="193">
        <f>'TS Mem Bill'!G22/1000000</f>
        <v>20.016605999999999</v>
      </c>
      <c r="H22" s="193">
        <f>'TS Mem Bill'!H22/1000000</f>
        <v>10.505399000000001</v>
      </c>
      <c r="I22" s="193">
        <f>'TS Mem Bill'!I22/1000000</f>
        <v>0</v>
      </c>
      <c r="J22" s="193">
        <f>'TS Mem Bill'!J22/1000000</f>
        <v>0</v>
      </c>
      <c r="K22" s="193">
        <f>'TS Mem Bill'!K22/1000000</f>
        <v>0</v>
      </c>
      <c r="L22" s="193">
        <f>'TS Mem Bill'!L22/1000000</f>
        <v>0</v>
      </c>
      <c r="M22" s="193">
        <f>'TS Mem Bill'!M22/1000000</f>
        <v>0</v>
      </c>
      <c r="O22" s="202">
        <f t="shared" si="4"/>
        <v>1.9595264133492801E-2</v>
      </c>
      <c r="P22" s="202">
        <f t="shared" si="5"/>
        <v>1.9352685759110824E-2</v>
      </c>
      <c r="Q22" s="202">
        <f t="shared" si="6"/>
        <v>1.8778716978726649E-2</v>
      </c>
      <c r="R22" s="202">
        <f t="shared" si="7"/>
        <v>1.7781488585817202E-2</v>
      </c>
      <c r="S22" s="202">
        <f t="shared" si="8"/>
        <v>9.2576421585975448E-3</v>
      </c>
      <c r="T22" s="202">
        <f t="shared" si="9"/>
        <v>0</v>
      </c>
      <c r="U22" s="202">
        <f t="shared" si="10"/>
        <v>0</v>
      </c>
      <c r="V22" s="202">
        <f t="shared" si="11"/>
        <v>0</v>
      </c>
      <c r="W22" s="202">
        <f t="shared" si="12"/>
        <v>0</v>
      </c>
      <c r="X22" s="202">
        <f t="shared" si="12"/>
        <v>0</v>
      </c>
      <c r="Z22" s="194">
        <f>'TS Mem Bill'!Z22</f>
        <v>305697</v>
      </c>
      <c r="AA22" s="194">
        <f>'TS Mem Bill'!AA22</f>
        <v>314033</v>
      </c>
      <c r="AB22" s="194">
        <f>'TS Mem Bill'!AB22</f>
        <v>298566</v>
      </c>
      <c r="AC22" s="194">
        <f>'TS Mem Bill'!AC22</f>
        <v>282974</v>
      </c>
      <c r="AD22" s="194">
        <f>'TS Mem Bill'!AD22</f>
        <v>144323.79999999999</v>
      </c>
      <c r="AE22" s="194">
        <f>'TS Mem Bill'!AE22</f>
        <v>0</v>
      </c>
      <c r="AF22" s="194">
        <f>'TS Mem Bill'!AF22</f>
        <v>0</v>
      </c>
      <c r="AG22" s="194">
        <f>'TS Mem Bill'!AG22</f>
        <v>0</v>
      </c>
      <c r="AH22" s="194">
        <f>'TS Mem Bill'!AH22</f>
        <v>0</v>
      </c>
      <c r="AI22" s="194">
        <f>'TS Mem Bill'!AI22</f>
        <v>0</v>
      </c>
      <c r="AJ22" s="203"/>
      <c r="AK22" s="194"/>
    </row>
    <row r="23" spans="2:37" x14ac:dyDescent="0.7">
      <c r="B23" s="188">
        <f t="shared" si="13"/>
        <v>17</v>
      </c>
      <c r="C23" s="188" t="s">
        <v>102</v>
      </c>
      <c r="D23" s="193">
        <f>'TS Mem Bill'!D23/1000000</f>
        <v>65.256313000000006</v>
      </c>
      <c r="E23" s="193">
        <f>'TS Mem Bill'!E23/1000000</f>
        <v>69.749149000000003</v>
      </c>
      <c r="F23" s="193">
        <f>'TS Mem Bill'!F23/1000000</f>
        <v>68.510713999999993</v>
      </c>
      <c r="G23" s="193">
        <f>'TS Mem Bill'!G23/1000000</f>
        <v>67.130647999999994</v>
      </c>
      <c r="H23" s="193">
        <f>'TS Mem Bill'!H23/1000000</f>
        <v>62.392625000000002</v>
      </c>
      <c r="I23" s="193">
        <f>'TS Mem Bill'!I23/1000000</f>
        <v>68.297123999999997</v>
      </c>
      <c r="J23" s="193">
        <f>'TS Mem Bill'!J23/1000000</f>
        <v>68.508463000000006</v>
      </c>
      <c r="K23" s="193">
        <f>'TS Mem Bill'!K23/1000000</f>
        <v>69.604839999999996</v>
      </c>
      <c r="L23" s="193">
        <f>'TS Mem Bill'!L23/1000000</f>
        <v>65.206204</v>
      </c>
      <c r="M23" s="193">
        <f>'TS Mem Bill'!M23/1000000</f>
        <v>63.508094</v>
      </c>
      <c r="O23" s="202">
        <f t="shared" si="4"/>
        <v>6.1153825552425239E-2</v>
      </c>
      <c r="P23" s="202">
        <f t="shared" si="5"/>
        <v>6.3925370776806614E-2</v>
      </c>
      <c r="Q23" s="202">
        <f t="shared" si="6"/>
        <v>6.2199266311056704E-2</v>
      </c>
      <c r="R23" s="202">
        <f t="shared" si="7"/>
        <v>5.963462792695786E-2</v>
      </c>
      <c r="S23" s="202">
        <f t="shared" si="8"/>
        <v>5.4982071179359028E-2</v>
      </c>
      <c r="T23" s="202">
        <f t="shared" si="9"/>
        <v>5.6917120551690029E-2</v>
      </c>
      <c r="U23" s="202">
        <f t="shared" si="10"/>
        <v>5.5433301117293977E-2</v>
      </c>
      <c r="V23" s="202">
        <f t="shared" si="11"/>
        <v>5.6193125118428257E-2</v>
      </c>
      <c r="W23" s="202">
        <f t="shared" si="12"/>
        <v>5.4509673656630599E-2</v>
      </c>
      <c r="X23" s="202">
        <f t="shared" si="12"/>
        <v>5.4687499091797313E-2</v>
      </c>
      <c r="Z23" s="194">
        <f>'TS Mem Bill'!Z23</f>
        <v>1009663</v>
      </c>
      <c r="AA23" s="194">
        <f>'TS Mem Bill'!AA23</f>
        <v>975762</v>
      </c>
      <c r="AB23" s="194">
        <f>'TS Mem Bill'!AB23</f>
        <v>941128</v>
      </c>
      <c r="AC23" s="194">
        <f>'TS Mem Bill'!AC23</f>
        <v>933424</v>
      </c>
      <c r="AD23" s="194">
        <f>'TS Mem Bill'!AD23</f>
        <v>945028.40599999996</v>
      </c>
      <c r="AE23" s="194">
        <f>'TS Mem Bill'!AE23</f>
        <v>928929.91</v>
      </c>
      <c r="AF23" s="194">
        <f>'TS Mem Bill'!AF23</f>
        <v>952343.24199999997</v>
      </c>
      <c r="AG23" s="194">
        <f>'TS Mem Bill'!AG23</f>
        <v>955841.63399999996</v>
      </c>
      <c r="AH23" s="194">
        <f>'TS Mem Bill'!AH23</f>
        <v>896068.505</v>
      </c>
      <c r="AI23" s="194">
        <f>'TS Mem Bill'!AI23</f>
        <v>885039.58600000001</v>
      </c>
      <c r="AJ23" s="203"/>
      <c r="AK23" s="194"/>
    </row>
    <row r="24" spans="2:37" x14ac:dyDescent="0.7">
      <c r="B24" s="188">
        <f t="shared" si="13"/>
        <v>18</v>
      </c>
      <c r="C24" s="188" t="s">
        <v>73</v>
      </c>
      <c r="D24" s="193">
        <f>'TS Mem Bill'!D24/1000000</f>
        <v>22.400510000000001</v>
      </c>
      <c r="E24" s="193">
        <f>'TS Mem Bill'!E24/1000000</f>
        <v>19.408909999999999</v>
      </c>
      <c r="F24" s="193">
        <f>'TS Mem Bill'!F24/1000000</f>
        <v>17.608885000000001</v>
      </c>
      <c r="G24" s="193">
        <f>'TS Mem Bill'!G24/1000000</f>
        <v>17.435029</v>
      </c>
      <c r="H24" s="193">
        <f>'TS Mem Bill'!H24/1000000</f>
        <v>19.141579</v>
      </c>
      <c r="I24" s="193">
        <f>'TS Mem Bill'!I24/1000000</f>
        <v>20.265619000000001</v>
      </c>
      <c r="J24" s="193">
        <f>'TS Mem Bill'!J24/1000000</f>
        <v>16.546289000000002</v>
      </c>
      <c r="K24" s="193">
        <f>'TS Mem Bill'!K24/1000000</f>
        <v>16.893560000000001</v>
      </c>
      <c r="L24" s="193">
        <f>'TS Mem Bill'!L24/1000000</f>
        <v>22.272600000000001</v>
      </c>
      <c r="M24" s="193">
        <f>'TS Mem Bill'!M24/1000000</f>
        <v>20.937449999999998</v>
      </c>
      <c r="O24" s="202">
        <f t="shared" si="4"/>
        <v>2.0992250678112279E-2</v>
      </c>
      <c r="P24" s="202">
        <f t="shared" si="5"/>
        <v>1.7788342738399139E-2</v>
      </c>
      <c r="Q24" s="202">
        <f t="shared" si="6"/>
        <v>1.5986692644244984E-2</v>
      </c>
      <c r="R24" s="202">
        <f t="shared" si="7"/>
        <v>1.5488178623133807E-2</v>
      </c>
      <c r="S24" s="202">
        <f t="shared" si="8"/>
        <v>1.6868077902850279E-2</v>
      </c>
      <c r="T24" s="202">
        <f t="shared" si="9"/>
        <v>1.6888861669747911E-2</v>
      </c>
      <c r="U24" s="202">
        <f t="shared" si="10"/>
        <v>1.3388352042152354E-2</v>
      </c>
      <c r="V24" s="202">
        <f t="shared" si="11"/>
        <v>1.3638447136372628E-2</v>
      </c>
      <c r="W24" s="202">
        <f t="shared" si="12"/>
        <v>1.8618966954197652E-2</v>
      </c>
      <c r="X24" s="202">
        <f t="shared" si="12"/>
        <v>1.8029462163666125E-2</v>
      </c>
      <c r="Z24" s="194">
        <f>'TS Mem Bill'!Z24</f>
        <v>327538</v>
      </c>
      <c r="AA24" s="194">
        <f>'TS Mem Bill'!AA24</f>
        <v>262444</v>
      </c>
      <c r="AB24" s="194">
        <f>'TS Mem Bill'!AB24</f>
        <v>239871</v>
      </c>
      <c r="AC24" s="194">
        <f>'TS Mem Bill'!AC24</f>
        <v>239440</v>
      </c>
      <c r="AD24" s="194">
        <f>'TS Mem Bill'!AD24</f>
        <v>249178.77100000001</v>
      </c>
      <c r="AE24" s="194">
        <f>'TS Mem Bill'!AE24</f>
        <v>257218.46900000001</v>
      </c>
      <c r="AF24" s="194">
        <f>'TS Mem Bill'!AF24</f>
        <v>192527.084</v>
      </c>
      <c r="AG24" s="194">
        <f>'TS Mem Bill'!AG24</f>
        <v>198087.94899999999</v>
      </c>
      <c r="AH24" s="194">
        <f>'TS Mem Bill'!AH24</f>
        <v>288152.56599999999</v>
      </c>
      <c r="AI24" s="194">
        <f>'TS Mem Bill'!AI24</f>
        <v>276711.989</v>
      </c>
      <c r="AJ24" s="203"/>
      <c r="AK24" s="194"/>
    </row>
    <row r="25" spans="2:37" x14ac:dyDescent="0.7">
      <c r="B25" s="188">
        <f t="shared" si="13"/>
        <v>19</v>
      </c>
      <c r="C25" s="188" t="s">
        <v>74</v>
      </c>
      <c r="D25" s="193">
        <f>'TS Mem Bill'!D25/1000000</f>
        <v>5.6422980000000003</v>
      </c>
      <c r="E25" s="193">
        <f>'TS Mem Bill'!E25/1000000</f>
        <v>5.7871189999999997</v>
      </c>
      <c r="F25" s="193">
        <f>'TS Mem Bill'!F25/1000000</f>
        <v>5.7060550000000001</v>
      </c>
      <c r="G25" s="193">
        <f>'TS Mem Bill'!G25/1000000</f>
        <v>5.6331730000000002</v>
      </c>
      <c r="H25" s="193">
        <f>'TS Mem Bill'!H25/1000000</f>
        <v>5.7990089999999999</v>
      </c>
      <c r="I25" s="193">
        <f>'TS Mem Bill'!I25/1000000</f>
        <v>5.8890789999999997</v>
      </c>
      <c r="J25" s="193">
        <f>'TS Mem Bill'!J25/1000000</f>
        <v>6.0435910000000002</v>
      </c>
      <c r="K25" s="193">
        <f>'TS Mem Bill'!K25/1000000</f>
        <v>6.3367839999999998</v>
      </c>
      <c r="L25" s="193">
        <f>'TS Mem Bill'!L25/1000000</f>
        <v>6.3512709999999997</v>
      </c>
      <c r="M25" s="193">
        <f>'TS Mem Bill'!M25/1000000</f>
        <v>6.338184</v>
      </c>
      <c r="O25" s="202">
        <f t="shared" si="4"/>
        <v>5.2875820245437072E-3</v>
      </c>
      <c r="P25" s="202">
        <f t="shared" si="5"/>
        <v>5.3039174399748196E-3</v>
      </c>
      <c r="Q25" s="202">
        <f t="shared" si="6"/>
        <v>5.1803931649367528E-3</v>
      </c>
      <c r="R25" s="202">
        <f t="shared" si="7"/>
        <v>5.0041551200754831E-3</v>
      </c>
      <c r="S25" s="202">
        <f t="shared" si="8"/>
        <v>5.1102438085870502E-3</v>
      </c>
      <c r="T25" s="202">
        <f t="shared" si="9"/>
        <v>4.9078116288092328E-3</v>
      </c>
      <c r="U25" s="202">
        <f t="shared" si="10"/>
        <v>4.8901432766455116E-3</v>
      </c>
      <c r="V25" s="202">
        <f t="shared" si="11"/>
        <v>5.1157893066122164E-3</v>
      </c>
      <c r="W25" s="202">
        <f t="shared" si="12"/>
        <v>5.3093983130013496E-3</v>
      </c>
      <c r="X25" s="202">
        <f t="shared" si="12"/>
        <v>5.4578780421853674E-3</v>
      </c>
      <c r="Z25" s="194">
        <f>'TS Mem Bill'!Z25</f>
        <v>78800</v>
      </c>
      <c r="AA25" s="194">
        <f>'TS Mem Bill'!AA25</f>
        <v>80817</v>
      </c>
      <c r="AB25" s="194">
        <f>'TS Mem Bill'!AB25</f>
        <v>77247</v>
      </c>
      <c r="AC25" s="194">
        <f>'TS Mem Bill'!AC25</f>
        <v>74871</v>
      </c>
      <c r="AD25" s="194">
        <f>'TS Mem Bill'!AD25</f>
        <v>75909.691999999995</v>
      </c>
      <c r="AE25" s="194">
        <f>'TS Mem Bill'!AE25</f>
        <v>73946.501999999993</v>
      </c>
      <c r="AF25" s="194">
        <f>'TS Mem Bill'!AF25</f>
        <v>76568.112999999998</v>
      </c>
      <c r="AG25" s="194">
        <f>'TS Mem Bill'!AG25</f>
        <v>79321.724000000002</v>
      </c>
      <c r="AH25" s="194">
        <f>'TS Mem Bill'!AH25</f>
        <v>79703.661999999997</v>
      </c>
      <c r="AI25" s="194">
        <f>'TS Mem Bill'!AI25</f>
        <v>82204.323000000004</v>
      </c>
      <c r="AJ25" s="203"/>
      <c r="AK25" s="194"/>
    </row>
    <row r="26" spans="2:37" x14ac:dyDescent="0.7">
      <c r="B26" s="188">
        <f t="shared" si="13"/>
        <v>20</v>
      </c>
      <c r="C26" s="188" t="s">
        <v>161</v>
      </c>
      <c r="D26" s="193">
        <f>'TS Mem Bill'!D26/1000000</f>
        <v>15.824764999999999</v>
      </c>
      <c r="E26" s="193">
        <f>'TS Mem Bill'!E26/1000000</f>
        <v>16.221572999999999</v>
      </c>
      <c r="F26" s="193">
        <f>'TS Mem Bill'!F26/1000000</f>
        <v>16.735458999999999</v>
      </c>
      <c r="G26" s="193">
        <f>'TS Mem Bill'!G26/1000000</f>
        <v>19.758559999999999</v>
      </c>
      <c r="H26" s="193">
        <f>'TS Mem Bill'!H26/1000000</f>
        <v>23.134232000000001</v>
      </c>
      <c r="I26" s="193">
        <f>'TS Mem Bill'!I26/1000000</f>
        <v>25.9025</v>
      </c>
      <c r="J26" s="193">
        <f>'TS Mem Bill'!J26/1000000</f>
        <v>28.244668000000001</v>
      </c>
      <c r="K26" s="193">
        <f>'TS Mem Bill'!K26/1000000</f>
        <v>29.537597000000002</v>
      </c>
      <c r="L26" s="193">
        <f>'TS Mem Bill'!L26/1000000</f>
        <v>29.013715000000001</v>
      </c>
      <c r="M26" s="193">
        <f>'TS Mem Bill'!M26/1000000</f>
        <v>28.902797</v>
      </c>
      <c r="O26" s="202">
        <f t="shared" si="4"/>
        <v>1.4829904935299126E-2</v>
      </c>
      <c r="P26" s="202">
        <f t="shared" si="5"/>
        <v>1.4867135778359606E-2</v>
      </c>
      <c r="Q26" s="202">
        <f t="shared" si="6"/>
        <v>1.5193729716183818E-2</v>
      </c>
      <c r="R26" s="202">
        <f t="shared" si="7"/>
        <v>1.7552256816774248E-2</v>
      </c>
      <c r="S26" s="202">
        <f t="shared" si="8"/>
        <v>2.0386511875462931E-2</v>
      </c>
      <c r="T26" s="202">
        <f t="shared" si="9"/>
        <v>2.1586497772441357E-2</v>
      </c>
      <c r="U26" s="202">
        <f t="shared" si="10"/>
        <v>2.285404047383164E-2</v>
      </c>
      <c r="V26" s="202">
        <f t="shared" si="11"/>
        <v>2.3846184890572428E-2</v>
      </c>
      <c r="W26" s="202">
        <f t="shared" si="12"/>
        <v>2.4254258631839512E-2</v>
      </c>
      <c r="X26" s="202">
        <f t="shared" si="12"/>
        <v>2.4888507670973437E-2</v>
      </c>
      <c r="Z26" s="194">
        <f>'TS Mem Bill'!Z26</f>
        <v>233663</v>
      </c>
      <c r="AA26" s="194">
        <f>'TS Mem Bill'!AA26</f>
        <v>222959</v>
      </c>
      <c r="AB26" s="194">
        <f>'TS Mem Bill'!AB26</f>
        <v>226977</v>
      </c>
      <c r="AC26" s="194">
        <f>'TS Mem Bill'!AC26</f>
        <v>268867</v>
      </c>
      <c r="AD26" s="194">
        <f>'TS Mem Bill'!AD26</f>
        <v>324329.75900000002</v>
      </c>
      <c r="AE26" s="194">
        <f>'TS Mem Bill'!AE26</f>
        <v>348134.91899999999</v>
      </c>
      <c r="AF26" s="194">
        <f>'TS Mem Bill'!AF26</f>
        <v>382991.69500000001</v>
      </c>
      <c r="AG26" s="194">
        <f>'TS Mem Bill'!AG26</f>
        <v>395848.18900000001</v>
      </c>
      <c r="AH26" s="194">
        <f>'TS Mem Bill'!AH26</f>
        <v>390934.07</v>
      </c>
      <c r="AI26" s="194">
        <f>'TS Mem Bill'!AI26</f>
        <v>398028.84399999998</v>
      </c>
      <c r="AJ26" s="203"/>
      <c r="AK26" s="194"/>
    </row>
    <row r="27" spans="2:37" x14ac:dyDescent="0.7">
      <c r="B27" s="188">
        <f t="shared" si="13"/>
        <v>21</v>
      </c>
      <c r="C27" s="188" t="s">
        <v>75</v>
      </c>
      <c r="D27" s="193">
        <f>'TS Mem Bill'!D27/1000000</f>
        <v>19.167622999999999</v>
      </c>
      <c r="E27" s="193">
        <f>'TS Mem Bill'!E27/1000000</f>
        <v>22.197134999999999</v>
      </c>
      <c r="F27" s="193">
        <f>'TS Mem Bill'!F27/1000000</f>
        <v>21.139199000000001</v>
      </c>
      <c r="G27" s="193">
        <f>'TS Mem Bill'!G27/1000000</f>
        <v>20.648430999999999</v>
      </c>
      <c r="H27" s="193">
        <f>'TS Mem Bill'!H27/1000000</f>
        <v>21.054589</v>
      </c>
      <c r="I27" s="193">
        <f>'TS Mem Bill'!I27/1000000</f>
        <v>21.742988</v>
      </c>
      <c r="J27" s="193">
        <f>'TS Mem Bill'!J27/1000000</f>
        <v>22.968226999999999</v>
      </c>
      <c r="K27" s="193">
        <f>'TS Mem Bill'!K27/1000000</f>
        <v>24.36862</v>
      </c>
      <c r="L27" s="193">
        <f>'TS Mem Bill'!L27/1000000</f>
        <v>23.25966</v>
      </c>
      <c r="M27" s="193">
        <f>'TS Mem Bill'!M27/1000000</f>
        <v>23.099855999999999</v>
      </c>
      <c r="O27" s="202">
        <f t="shared" si="4"/>
        <v>1.7962606517420827E-2</v>
      </c>
      <c r="P27" s="202">
        <f t="shared" si="5"/>
        <v>2.034376197274939E-2</v>
      </c>
      <c r="Q27" s="202">
        <f t="shared" si="6"/>
        <v>1.9191781714658875E-2</v>
      </c>
      <c r="R27" s="202">
        <f t="shared" si="7"/>
        <v>1.8342762011778323E-2</v>
      </c>
      <c r="S27" s="202">
        <f t="shared" si="8"/>
        <v>1.8553874132562136E-2</v>
      </c>
      <c r="T27" s="202">
        <f t="shared" si="9"/>
        <v>1.8120064164780202E-2</v>
      </c>
      <c r="U27" s="202">
        <f t="shared" si="10"/>
        <v>1.8584633017111499E-2</v>
      </c>
      <c r="V27" s="202">
        <f t="shared" si="11"/>
        <v>1.9673185264464845E-2</v>
      </c>
      <c r="W27" s="202">
        <f t="shared" si="12"/>
        <v>1.9444108047819875E-2</v>
      </c>
      <c r="X27" s="202">
        <f t="shared" si="12"/>
        <v>1.9891533101601959E-2</v>
      </c>
      <c r="Z27" s="194">
        <f>'TS Mem Bill'!Z27</f>
        <v>280999</v>
      </c>
      <c r="AA27" s="194">
        <f>'TS Mem Bill'!AA27</f>
        <v>320374</v>
      </c>
      <c r="AB27" s="194">
        <f>'TS Mem Bill'!AB27</f>
        <v>292098</v>
      </c>
      <c r="AC27" s="194">
        <f>'TS Mem Bill'!AC27</f>
        <v>286139</v>
      </c>
      <c r="AD27" s="194">
        <f>'TS Mem Bill'!AD27</f>
        <v>289451.02600000001</v>
      </c>
      <c r="AE27" s="194">
        <f>'TS Mem Bill'!AE27</f>
        <v>285014.68599999999</v>
      </c>
      <c r="AF27" s="194">
        <f>'TS Mem Bill'!AF27</f>
        <v>312273.09899999999</v>
      </c>
      <c r="AG27" s="194">
        <f>'TS Mem Bill'!AG27</f>
        <v>325627.30599999998</v>
      </c>
      <c r="AH27" s="194">
        <f>'TS Mem Bill'!AH27</f>
        <v>307196.55200000003</v>
      </c>
      <c r="AI27" s="194">
        <f>'TS Mem Bill'!AI27</f>
        <v>317100.67499999999</v>
      </c>
      <c r="AJ27" s="203"/>
      <c r="AK27" s="194"/>
    </row>
    <row r="28" spans="2:37" x14ac:dyDescent="0.7">
      <c r="B28" s="188">
        <f t="shared" si="13"/>
        <v>22</v>
      </c>
      <c r="C28" s="188" t="s">
        <v>76</v>
      </c>
      <c r="D28" s="193">
        <f>'TS Mem Bill'!D28/1000000</f>
        <v>56.340497999999997</v>
      </c>
      <c r="E28" s="193">
        <f>'TS Mem Bill'!E28/1000000</f>
        <v>57.324874999999999</v>
      </c>
      <c r="F28" s="193">
        <f>'TS Mem Bill'!F28/1000000</f>
        <v>58.193843999999999</v>
      </c>
      <c r="G28" s="193">
        <f>'TS Mem Bill'!G28/1000000</f>
        <v>60.295057</v>
      </c>
      <c r="H28" s="193">
        <f>'TS Mem Bill'!H28/1000000</f>
        <v>65.992554999999996</v>
      </c>
      <c r="I28" s="193">
        <f>'TS Mem Bill'!I28/1000000</f>
        <v>71.276966000000002</v>
      </c>
      <c r="J28" s="193">
        <f>'TS Mem Bill'!J28/1000000</f>
        <v>73.696100999999999</v>
      </c>
      <c r="K28" s="193">
        <f>'TS Mem Bill'!K28/1000000</f>
        <v>74.061215000000004</v>
      </c>
      <c r="L28" s="193">
        <f>'TS Mem Bill'!L28/1000000</f>
        <v>76.484852000000004</v>
      </c>
      <c r="M28" s="193">
        <f>'TS Mem Bill'!M28/1000000</f>
        <v>77.723920000000007</v>
      </c>
      <c r="O28" s="202">
        <f t="shared" si="4"/>
        <v>5.2798523665116698E-2</v>
      </c>
      <c r="P28" s="202">
        <f t="shared" si="5"/>
        <v>5.2538474542665629E-2</v>
      </c>
      <c r="Q28" s="202">
        <f t="shared" si="6"/>
        <v>5.2832822624211594E-2</v>
      </c>
      <c r="R28" s="202">
        <f t="shared" si="7"/>
        <v>5.3562320596543568E-2</v>
      </c>
      <c r="S28" s="202">
        <f t="shared" si="8"/>
        <v>5.8154427006681726E-2</v>
      </c>
      <c r="T28" s="202">
        <f t="shared" si="9"/>
        <v>5.9400446589532988E-2</v>
      </c>
      <c r="U28" s="202">
        <f t="shared" si="10"/>
        <v>5.9630854043587422E-2</v>
      </c>
      <c r="V28" s="202">
        <f t="shared" si="11"/>
        <v>5.9790829501480298E-2</v>
      </c>
      <c r="W28" s="202">
        <f t="shared" si="12"/>
        <v>6.3938154139377451E-2</v>
      </c>
      <c r="X28" s="202">
        <f t="shared" si="12"/>
        <v>6.6928898927606423E-2</v>
      </c>
      <c r="Z28" s="194">
        <f>'TS Mem Bill'!Z28</f>
        <v>772940</v>
      </c>
      <c r="AA28" s="194">
        <f>'TS Mem Bill'!AA28</f>
        <v>792024</v>
      </c>
      <c r="AB28" s="194">
        <f>'TS Mem Bill'!AB28</f>
        <v>793019</v>
      </c>
      <c r="AC28" s="194">
        <f>'TS Mem Bill'!AC28</f>
        <v>820993</v>
      </c>
      <c r="AD28" s="194">
        <f>'TS Mem Bill'!AD28</f>
        <v>863133.22600000002</v>
      </c>
      <c r="AE28" s="194">
        <f>'TS Mem Bill'!AE28</f>
        <v>891649.92799999996</v>
      </c>
      <c r="AF28" s="194">
        <f>'TS Mem Bill'!AF28</f>
        <v>912622.89</v>
      </c>
      <c r="AG28" s="194">
        <f>'TS Mem Bill'!AG28</f>
        <v>912562.26100000006</v>
      </c>
      <c r="AH28" s="194">
        <f>'TS Mem Bill'!AH28</f>
        <v>953627.89800000004</v>
      </c>
      <c r="AI28" s="194">
        <f>'TS Mem Bill'!AI28</f>
        <v>975072.36300000001</v>
      </c>
      <c r="AJ28" s="203"/>
      <c r="AK28" s="194"/>
    </row>
    <row r="29" spans="2:37" x14ac:dyDescent="0.7">
      <c r="B29" s="188">
        <f t="shared" si="13"/>
        <v>23</v>
      </c>
      <c r="C29" s="188" t="s">
        <v>103</v>
      </c>
      <c r="D29" s="193">
        <f>'TS Mem Bill'!D29/1000000</f>
        <v>5.0072939999999999</v>
      </c>
      <c r="E29" s="193">
        <f>'TS Mem Bill'!E29/1000000</f>
        <v>4.8252990000000002</v>
      </c>
      <c r="F29" s="193">
        <f>'TS Mem Bill'!F29/1000000</f>
        <v>5.8321540000000001</v>
      </c>
      <c r="G29" s="193">
        <f>'TS Mem Bill'!G29/1000000</f>
        <v>7.0241720000000001</v>
      </c>
      <c r="H29" s="193">
        <f>'TS Mem Bill'!H29/1000000</f>
        <v>8.027965</v>
      </c>
      <c r="I29" s="193">
        <f>'TS Mem Bill'!I29/1000000</f>
        <v>8.7447300000000006</v>
      </c>
      <c r="J29" s="193">
        <f>'TS Mem Bill'!J29/1000000</f>
        <v>8.6174540000000004</v>
      </c>
      <c r="K29" s="193">
        <f>'TS Mem Bill'!K29/1000000</f>
        <v>8.9123439999999992</v>
      </c>
      <c r="L29" s="193">
        <f>'TS Mem Bill'!L29/1000000</f>
        <v>7.1923519999999996</v>
      </c>
      <c r="M29" s="193">
        <f>'TS Mem Bill'!M29/1000000</f>
        <v>7.1710339999999997</v>
      </c>
      <c r="O29" s="202">
        <f t="shared" si="4"/>
        <v>4.692499004130153E-3</v>
      </c>
      <c r="P29" s="202">
        <f t="shared" si="5"/>
        <v>4.4224056079014548E-3</v>
      </c>
      <c r="Q29" s="202">
        <f t="shared" si="6"/>
        <v>5.294875482002635E-3</v>
      </c>
      <c r="R29" s="202">
        <f t="shared" si="7"/>
        <v>6.2398307806436704E-3</v>
      </c>
      <c r="S29" s="202">
        <f t="shared" si="8"/>
        <v>7.0744602115298564E-3</v>
      </c>
      <c r="T29" s="202">
        <f t="shared" si="9"/>
        <v>7.2876399832294608E-3</v>
      </c>
      <c r="U29" s="202">
        <f t="shared" si="10"/>
        <v>6.9727724361066078E-3</v>
      </c>
      <c r="V29" s="202">
        <f t="shared" si="11"/>
        <v>7.1950809956674473E-3</v>
      </c>
      <c r="W29" s="202">
        <f t="shared" si="12"/>
        <v>6.0125070360423733E-3</v>
      </c>
      <c r="X29" s="202">
        <f t="shared" si="12"/>
        <v>6.1750540862121868E-3</v>
      </c>
      <c r="Z29" s="194">
        <f>'TS Mem Bill'!Z29</f>
        <v>75074</v>
      </c>
      <c r="AA29" s="194">
        <f>'TS Mem Bill'!AA29</f>
        <v>66813</v>
      </c>
      <c r="AB29" s="194">
        <f>'TS Mem Bill'!AB29</f>
        <v>79874</v>
      </c>
      <c r="AC29" s="194">
        <f>'TS Mem Bill'!AC29</f>
        <v>96464</v>
      </c>
      <c r="AD29" s="194">
        <f>'TS Mem Bill'!AD29</f>
        <v>111528.954</v>
      </c>
      <c r="AE29" s="194">
        <f>'TS Mem Bill'!AE29</f>
        <v>118054.372</v>
      </c>
      <c r="AF29" s="194">
        <f>'TS Mem Bill'!AF29</f>
        <v>116526.141</v>
      </c>
      <c r="AG29" s="194">
        <f>'TS Mem Bill'!AG29</f>
        <v>120886.234</v>
      </c>
      <c r="AH29" s="194">
        <f>'TS Mem Bill'!AH29</f>
        <v>91981.369000000006</v>
      </c>
      <c r="AI29" s="194">
        <f>'TS Mem Bill'!AI29</f>
        <v>96201.85</v>
      </c>
      <c r="AJ29" s="203"/>
      <c r="AK29" s="194"/>
    </row>
    <row r="30" spans="2:37" x14ac:dyDescent="0.7">
      <c r="B30" s="188">
        <f t="shared" si="13"/>
        <v>24</v>
      </c>
      <c r="C30" s="188" t="s">
        <v>77</v>
      </c>
      <c r="D30" s="193">
        <f>'TS Mem Bill'!D30/1000000</f>
        <v>3.6795490000000002</v>
      </c>
      <c r="E30" s="193">
        <f>'TS Mem Bill'!E30/1000000</f>
        <v>3.7576360000000002</v>
      </c>
      <c r="F30" s="193">
        <f>'TS Mem Bill'!F30/1000000</f>
        <v>2.6565020000000001</v>
      </c>
      <c r="G30" s="193">
        <f>'TS Mem Bill'!G30/1000000</f>
        <v>1.999833</v>
      </c>
      <c r="H30" s="193">
        <f>'TS Mem Bill'!H30/1000000</f>
        <v>2.0878570000000001</v>
      </c>
      <c r="I30" s="193">
        <f>'TS Mem Bill'!I30/1000000</f>
        <v>2.0615610000000002</v>
      </c>
      <c r="J30" s="193">
        <f>'TS Mem Bill'!J30/1000000</f>
        <v>2.1040610000000002</v>
      </c>
      <c r="K30" s="193">
        <f>'TS Mem Bill'!K30/1000000</f>
        <v>2.098452</v>
      </c>
      <c r="L30" s="193">
        <f>'TS Mem Bill'!L30/1000000</f>
        <v>2.0583550000000002</v>
      </c>
      <c r="M30" s="193">
        <f>'TS Mem Bill'!M30/1000000</f>
        <v>2.0955620000000001</v>
      </c>
      <c r="O30" s="202">
        <f t="shared" si="4"/>
        <v>3.448225731931878E-3</v>
      </c>
      <c r="P30" s="202">
        <f t="shared" si="5"/>
        <v>3.4438882479308312E-3</v>
      </c>
      <c r="Q30" s="202">
        <f t="shared" si="6"/>
        <v>2.4117757020289524E-3</v>
      </c>
      <c r="R30" s="202">
        <f t="shared" si="7"/>
        <v>1.7765253341670696E-3</v>
      </c>
      <c r="S30" s="202">
        <f t="shared" si="8"/>
        <v>1.8398761421934565E-3</v>
      </c>
      <c r="T30" s="202">
        <f t="shared" si="9"/>
        <v>1.7180535444166385E-3</v>
      </c>
      <c r="U30" s="202">
        <f t="shared" si="10"/>
        <v>1.7024910773746986E-3</v>
      </c>
      <c r="V30" s="202">
        <f t="shared" si="11"/>
        <v>1.6941146016716082E-3</v>
      </c>
      <c r="W30" s="202">
        <f t="shared" si="12"/>
        <v>1.7206991426689075E-3</v>
      </c>
      <c r="X30" s="202">
        <f t="shared" si="12"/>
        <v>1.804510854503128E-3</v>
      </c>
      <c r="Z30" s="194">
        <f>'TS Mem Bill'!Z30</f>
        <v>52684</v>
      </c>
      <c r="AA30" s="194">
        <f>'TS Mem Bill'!AA30</f>
        <v>54378</v>
      </c>
      <c r="AB30" s="194">
        <f>'TS Mem Bill'!AB30</f>
        <v>37713</v>
      </c>
      <c r="AC30" s="194">
        <f>'TS Mem Bill'!AC30</f>
        <v>28120</v>
      </c>
      <c r="AD30" s="194">
        <f>'TS Mem Bill'!AD30</f>
        <v>28211.088</v>
      </c>
      <c r="AE30" s="194">
        <f>'TS Mem Bill'!AE30</f>
        <v>26970.973000000002</v>
      </c>
      <c r="AF30" s="194">
        <f>'TS Mem Bill'!AF30</f>
        <v>27972.696</v>
      </c>
      <c r="AG30" s="194">
        <f>'TS Mem Bill'!AG30</f>
        <v>27665.844000000001</v>
      </c>
      <c r="AH30" s="194">
        <f>'TS Mem Bill'!AH30</f>
        <v>27266.877</v>
      </c>
      <c r="AI30" s="194">
        <f>'TS Mem Bill'!AI30</f>
        <v>28106.307000000001</v>
      </c>
      <c r="AJ30" s="203"/>
      <c r="AK30" s="194"/>
    </row>
    <row r="31" spans="2:37" x14ac:dyDescent="0.7">
      <c r="B31" s="188">
        <f t="shared" si="13"/>
        <v>25</v>
      </c>
      <c r="C31" s="188" t="s">
        <v>78</v>
      </c>
      <c r="D31" s="193">
        <f>'TS Mem Bill'!D31/1000000</f>
        <v>7.6156249999999996</v>
      </c>
      <c r="E31" s="193">
        <f>'TS Mem Bill'!E31/1000000</f>
        <v>6.8467289999999998</v>
      </c>
      <c r="F31" s="193">
        <f>'TS Mem Bill'!F31/1000000</f>
        <v>6.4926469999999998</v>
      </c>
      <c r="G31" s="193">
        <f>'TS Mem Bill'!G31/1000000</f>
        <v>5.8960850000000002</v>
      </c>
      <c r="H31" s="193">
        <f>'TS Mem Bill'!H31/1000000</f>
        <v>6.6911800000000001</v>
      </c>
      <c r="I31" s="193">
        <f>'TS Mem Bill'!I31/1000000</f>
        <v>6.563294</v>
      </c>
      <c r="J31" s="193">
        <f>'TS Mem Bill'!J31/1000000</f>
        <v>5.7652679999999998</v>
      </c>
      <c r="K31" s="193">
        <f>'TS Mem Bill'!K31/1000000</f>
        <v>5.1419629999999996</v>
      </c>
      <c r="L31" s="193">
        <f>'TS Mem Bill'!L31/1000000</f>
        <v>6.533728</v>
      </c>
      <c r="M31" s="193">
        <f>'TS Mem Bill'!M31/1000000</f>
        <v>6.6046659999999999</v>
      </c>
      <c r="O31" s="202">
        <f t="shared" si="4"/>
        <v>7.136851306979118E-3</v>
      </c>
      <c r="P31" s="202">
        <f t="shared" si="5"/>
        <v>6.2750541936119437E-3</v>
      </c>
      <c r="Q31" s="202">
        <f t="shared" si="6"/>
        <v>5.8945215461728134E-3</v>
      </c>
      <c r="R31" s="202">
        <f t="shared" si="7"/>
        <v>5.2377095361974962E-3</v>
      </c>
      <c r="S31" s="202">
        <f t="shared" si="8"/>
        <v>5.8964490600275843E-3</v>
      </c>
      <c r="T31" s="202">
        <f t="shared" si="9"/>
        <v>5.4696856021958385E-3</v>
      </c>
      <c r="U31" s="202">
        <f t="shared" si="10"/>
        <v>4.6649395282141884E-3</v>
      </c>
      <c r="V31" s="202">
        <f t="shared" si="11"/>
        <v>4.1511907823267562E-3</v>
      </c>
      <c r="W31" s="202">
        <f t="shared" si="12"/>
        <v>5.4619247739247281E-3</v>
      </c>
      <c r="X31" s="202">
        <f t="shared" si="12"/>
        <v>5.6873485429530385E-3</v>
      </c>
      <c r="Z31" s="194">
        <f>'TS Mem Bill'!Z31</f>
        <v>108640</v>
      </c>
      <c r="AA31" s="194">
        <f>'TS Mem Bill'!AA31</f>
        <v>93722</v>
      </c>
      <c r="AB31" s="194">
        <f>'TS Mem Bill'!AB31</f>
        <v>87504</v>
      </c>
      <c r="AC31" s="194">
        <f>'TS Mem Bill'!AC31</f>
        <v>79776</v>
      </c>
      <c r="AD31" s="194">
        <f>'TS Mem Bill'!AD31</f>
        <v>88843.198999999993</v>
      </c>
      <c r="AE31" s="194">
        <f>'TS Mem Bill'!AE31</f>
        <v>83203.095000000001</v>
      </c>
      <c r="AF31" s="194">
        <f>'TS Mem Bill'!AF31</f>
        <v>68492.45</v>
      </c>
      <c r="AG31" s="194">
        <f>'TS Mem Bill'!AG31</f>
        <v>60745.824000000001</v>
      </c>
      <c r="AH31" s="194">
        <f>'TS Mem Bill'!AH31</f>
        <v>83339.73</v>
      </c>
      <c r="AI31" s="194">
        <f>'TS Mem Bill'!AI31</f>
        <v>85319.347999999998</v>
      </c>
      <c r="AJ31" s="203"/>
      <c r="AK31" s="194"/>
    </row>
    <row r="32" spans="2:37" x14ac:dyDescent="0.7">
      <c r="B32" s="188">
        <f t="shared" si="13"/>
        <v>26</v>
      </c>
      <c r="C32" s="188" t="s">
        <v>162</v>
      </c>
      <c r="D32" s="193">
        <f>'TS Mem Bill'!D32/1000000</f>
        <v>14.873025999999999</v>
      </c>
      <c r="E32" s="193">
        <f>'TS Mem Bill'!E32/1000000</f>
        <v>14.969901999999999</v>
      </c>
      <c r="F32" s="193">
        <f>'TS Mem Bill'!F32/1000000</f>
        <v>14.754661</v>
      </c>
      <c r="G32" s="193">
        <f>'TS Mem Bill'!G32/1000000</f>
        <v>14.918348999999999</v>
      </c>
      <c r="H32" s="193">
        <f>'TS Mem Bill'!H32/1000000</f>
        <v>15.128548</v>
      </c>
      <c r="I32" s="193">
        <f>'TS Mem Bill'!I32/1000000</f>
        <v>15.200162000000001</v>
      </c>
      <c r="J32" s="193">
        <f>'TS Mem Bill'!J32/1000000</f>
        <v>15.462816999999999</v>
      </c>
      <c r="K32" s="193">
        <f>'TS Mem Bill'!K32/1000000</f>
        <v>15.424206999999999</v>
      </c>
      <c r="L32" s="193">
        <f>'TS Mem Bill'!L32/1000000</f>
        <v>15.822903999999999</v>
      </c>
      <c r="M32" s="193">
        <f>'TS Mem Bill'!M32/1000000</f>
        <v>15.295771</v>
      </c>
      <c r="O32" s="202">
        <f t="shared" si="4"/>
        <v>1.3937999185468612E-2</v>
      </c>
      <c r="P32" s="202">
        <f t="shared" si="5"/>
        <v>1.3719974359005568E-2</v>
      </c>
      <c r="Q32" s="202">
        <f t="shared" si="6"/>
        <v>1.3395409787560562E-2</v>
      </c>
      <c r="R32" s="202">
        <f t="shared" si="7"/>
        <v>1.3252519056564207E-2</v>
      </c>
      <c r="S32" s="202">
        <f t="shared" si="8"/>
        <v>1.3331686284658638E-2</v>
      </c>
      <c r="T32" s="202">
        <f t="shared" si="9"/>
        <v>1.2667436083534321E-2</v>
      </c>
      <c r="U32" s="202">
        <f t="shared" si="10"/>
        <v>1.2511665761390855E-2</v>
      </c>
      <c r="V32" s="202">
        <f t="shared" si="11"/>
        <v>1.2452214440885677E-2</v>
      </c>
      <c r="W32" s="202">
        <f t="shared" si="12"/>
        <v>1.3227289436143146E-2</v>
      </c>
      <c r="X32" s="202">
        <f t="shared" si="12"/>
        <v>1.3171352027520141E-2</v>
      </c>
      <c r="Z32" s="194">
        <f>'TS Mem Bill'!Z32</f>
        <v>210954</v>
      </c>
      <c r="AA32" s="194">
        <f>'TS Mem Bill'!AA32</f>
        <v>210711</v>
      </c>
      <c r="AB32" s="194">
        <f>'TS Mem Bill'!AB32</f>
        <v>201187</v>
      </c>
      <c r="AC32" s="194">
        <f>'TS Mem Bill'!AC32</f>
        <v>201930</v>
      </c>
      <c r="AD32" s="194">
        <f>'TS Mem Bill'!AD32</f>
        <v>200051.758</v>
      </c>
      <c r="AE32" s="194">
        <f>'TS Mem Bill'!AE32</f>
        <v>193711.26699999999</v>
      </c>
      <c r="AF32" s="194">
        <f>'TS Mem Bill'!AF32</f>
        <v>192854.46299999999</v>
      </c>
      <c r="AG32" s="194">
        <f>'TS Mem Bill'!AG32</f>
        <v>192661.28899999999</v>
      </c>
      <c r="AH32" s="194">
        <f>'TS Mem Bill'!AH32</f>
        <v>194693.302</v>
      </c>
      <c r="AI32" s="194">
        <f>'TS Mem Bill'!AI32</f>
        <v>194274.451</v>
      </c>
      <c r="AJ32" s="203"/>
      <c r="AK32" s="194"/>
    </row>
    <row r="33" spans="2:37" x14ac:dyDescent="0.7">
      <c r="B33" s="188">
        <f t="shared" si="13"/>
        <v>27</v>
      </c>
      <c r="C33" s="188" t="s">
        <v>79</v>
      </c>
      <c r="D33" s="193">
        <f>'TS Mem Bill'!D33/1000000</f>
        <v>9.511609</v>
      </c>
      <c r="E33" s="193">
        <f>'TS Mem Bill'!E33/1000000</f>
        <v>7.894882</v>
      </c>
      <c r="F33" s="193">
        <f>'TS Mem Bill'!F33/1000000</f>
        <v>6.7409140000000001</v>
      </c>
      <c r="G33" s="193">
        <f>'TS Mem Bill'!G33/1000000</f>
        <v>6.2536740000000002</v>
      </c>
      <c r="H33" s="193">
        <f>'TS Mem Bill'!H33/1000000</f>
        <v>7.6536400000000002</v>
      </c>
      <c r="I33" s="193">
        <f>'TS Mem Bill'!I33/1000000</f>
        <v>7.7165100000000004</v>
      </c>
      <c r="J33" s="193">
        <f>'TS Mem Bill'!J33/1000000</f>
        <v>7.7125009999999996</v>
      </c>
      <c r="K33" s="193">
        <f>'TS Mem Bill'!K33/1000000</f>
        <v>6.628539</v>
      </c>
      <c r="L33" s="193">
        <f>'TS Mem Bill'!L33/1000000</f>
        <v>9.1336960000000005</v>
      </c>
      <c r="M33" s="193">
        <f>'TS Mem Bill'!M33/1000000</f>
        <v>9.0536639999999995</v>
      </c>
      <c r="O33" s="202">
        <f t="shared" si="4"/>
        <v>8.9136399340992156E-3</v>
      </c>
      <c r="P33" s="202">
        <f t="shared" si="5"/>
        <v>7.2356905614595598E-3</v>
      </c>
      <c r="Q33" s="202">
        <f t="shared" si="6"/>
        <v>6.1199173178363101E-3</v>
      </c>
      <c r="R33" s="202">
        <f t="shared" si="7"/>
        <v>5.5553690196240959E-3</v>
      </c>
      <c r="S33" s="202">
        <f t="shared" si="8"/>
        <v>6.744594882186628E-3</v>
      </c>
      <c r="T33" s="202">
        <f t="shared" si="9"/>
        <v>6.4307470678900283E-3</v>
      </c>
      <c r="U33" s="202">
        <f t="shared" si="10"/>
        <v>6.2405339658609888E-3</v>
      </c>
      <c r="V33" s="202">
        <f t="shared" si="11"/>
        <v>5.3513278872472283E-3</v>
      </c>
      <c r="W33" s="202">
        <f t="shared" si="12"/>
        <v>7.6353898509238828E-3</v>
      </c>
      <c r="X33" s="202">
        <f t="shared" si="12"/>
        <v>7.7962069177739462E-3</v>
      </c>
      <c r="Z33" s="194">
        <f>'TS Mem Bill'!Z33</f>
        <v>132119</v>
      </c>
      <c r="AA33" s="194">
        <f>'TS Mem Bill'!AA33</f>
        <v>107571</v>
      </c>
      <c r="AB33" s="194">
        <f>'TS Mem Bill'!AB33</f>
        <v>92101</v>
      </c>
      <c r="AC33" s="194">
        <f>'TS Mem Bill'!AC33</f>
        <v>86056</v>
      </c>
      <c r="AD33" s="194">
        <f>'TS Mem Bill'!AD33</f>
        <v>97618.293000000005</v>
      </c>
      <c r="AE33" s="194">
        <f>'TS Mem Bill'!AE33</f>
        <v>94358.048999999999</v>
      </c>
      <c r="AF33" s="194">
        <f>'TS Mem Bill'!AF33</f>
        <v>92589.995999999999</v>
      </c>
      <c r="AG33" s="194">
        <f>'TS Mem Bill'!AG33</f>
        <v>78317.019</v>
      </c>
      <c r="AH33" s="194">
        <f>'TS Mem Bill'!AH33</f>
        <v>114770.147</v>
      </c>
      <c r="AI33" s="194">
        <f>'TS Mem Bill'!AI33</f>
        <v>115925.459</v>
      </c>
      <c r="AJ33" s="203"/>
      <c r="AK33" s="194"/>
    </row>
    <row r="34" spans="2:37" x14ac:dyDescent="0.7">
      <c r="B34" s="188">
        <f t="shared" si="13"/>
        <v>28</v>
      </c>
      <c r="C34" s="188" t="s">
        <v>80</v>
      </c>
      <c r="D34" s="193">
        <f>'TS Mem Bill'!D34/1000000</f>
        <v>72.453576999999996</v>
      </c>
      <c r="E34" s="193">
        <f>'TS Mem Bill'!E34/1000000</f>
        <v>74.032966999999999</v>
      </c>
      <c r="F34" s="193">
        <f>'TS Mem Bill'!F34/1000000</f>
        <v>80.949956</v>
      </c>
      <c r="G34" s="193">
        <f>'TS Mem Bill'!G34/1000000</f>
        <v>83.991056999999998</v>
      </c>
      <c r="H34" s="193">
        <f>'TS Mem Bill'!H34/1000000</f>
        <v>87.485894000000002</v>
      </c>
      <c r="I34" s="193">
        <f>'TS Mem Bill'!I34/1000000</f>
        <v>94.782702</v>
      </c>
      <c r="J34" s="193">
        <f>'TS Mem Bill'!J34/1000000</f>
        <v>100.47470300000001</v>
      </c>
      <c r="K34" s="193">
        <f>'TS Mem Bill'!K34/1000000</f>
        <v>100.082903</v>
      </c>
      <c r="L34" s="193">
        <f>'TS Mem Bill'!L34/1000000</f>
        <v>100.67269</v>
      </c>
      <c r="M34" s="193">
        <f>'TS Mem Bill'!M34/1000000</f>
        <v>101.267757</v>
      </c>
      <c r="O34" s="202">
        <f t="shared" si="4"/>
        <v>6.7898617081035659E-2</v>
      </c>
      <c r="P34" s="202">
        <f t="shared" si="5"/>
        <v>6.7851506907734283E-2</v>
      </c>
      <c r="Q34" s="202">
        <f t="shared" si="6"/>
        <v>7.3492561632218914E-2</v>
      </c>
      <c r="R34" s="202">
        <f t="shared" si="7"/>
        <v>7.4612350433246363E-2</v>
      </c>
      <c r="S34" s="202">
        <f t="shared" si="8"/>
        <v>7.7094939523667402E-2</v>
      </c>
      <c r="T34" s="202">
        <f t="shared" si="9"/>
        <v>7.8989540993686824E-2</v>
      </c>
      <c r="U34" s="202">
        <f t="shared" si="10"/>
        <v>8.1298634098238051E-2</v>
      </c>
      <c r="V34" s="202">
        <f t="shared" si="11"/>
        <v>8.0798563584005348E-2</v>
      </c>
      <c r="W34" s="202">
        <f t="shared" si="12"/>
        <v>8.4158180378590033E-2</v>
      </c>
      <c r="X34" s="202">
        <f t="shared" si="12"/>
        <v>8.7202748817589326E-2</v>
      </c>
      <c r="Z34" s="194">
        <f>'TS Mem Bill'!Z34</f>
        <v>1062196</v>
      </c>
      <c r="AA34" s="194">
        <f>'TS Mem Bill'!AA34</f>
        <v>1025321</v>
      </c>
      <c r="AB34" s="194">
        <f>'TS Mem Bill'!AB34</f>
        <v>1119336</v>
      </c>
      <c r="AC34" s="194">
        <f>'TS Mem Bill'!AC34</f>
        <v>1164160</v>
      </c>
      <c r="AD34" s="194">
        <f>'TS Mem Bill'!AD34</f>
        <v>1212187.0789999999</v>
      </c>
      <c r="AE34" s="194">
        <f>'TS Mem Bill'!AE34</f>
        <v>1252405.7549999999</v>
      </c>
      <c r="AF34" s="194">
        <f>'TS Mem Bill'!AF34</f>
        <v>1320049.8430000001</v>
      </c>
      <c r="AG34" s="194">
        <f>'TS Mem Bill'!AG34</f>
        <v>1321832.1399999999</v>
      </c>
      <c r="AH34" s="194">
        <f>'TS Mem Bill'!AH34</f>
        <v>1332177.8759999999</v>
      </c>
      <c r="AI34" s="194">
        <f>'TS Mem Bill'!AI34</f>
        <v>1349652.9480000001</v>
      </c>
      <c r="AJ34" s="203"/>
      <c r="AK34" s="194"/>
    </row>
    <row r="35" spans="2:37" x14ac:dyDescent="0.7">
      <c r="B35" s="188">
        <f t="shared" si="13"/>
        <v>29</v>
      </c>
      <c r="C35" s="188" t="s">
        <v>81</v>
      </c>
      <c r="D35" s="193">
        <f>'TS Mem Bill'!D35/1000000</f>
        <v>5.2030820000000002</v>
      </c>
      <c r="E35" s="193">
        <f>'TS Mem Bill'!E35/1000000</f>
        <v>4.8327939999999998</v>
      </c>
      <c r="F35" s="193">
        <f>'TS Mem Bill'!F35/1000000</f>
        <v>4.6967920000000003</v>
      </c>
      <c r="G35" s="193">
        <f>'TS Mem Bill'!G35/1000000</f>
        <v>4.3389889999999998</v>
      </c>
      <c r="H35" s="193">
        <f>'TS Mem Bill'!H35/1000000</f>
        <v>5.0389189999999999</v>
      </c>
      <c r="I35" s="193">
        <f>'TS Mem Bill'!I35/1000000</f>
        <v>5.3699519999999996</v>
      </c>
      <c r="J35" s="193">
        <f>'TS Mem Bill'!J35/1000000</f>
        <v>5.3376150000000004</v>
      </c>
      <c r="K35" s="193">
        <f>'TS Mem Bill'!K35/1000000</f>
        <v>5.179996</v>
      </c>
      <c r="L35" s="193">
        <f>'TS Mem Bill'!L35/1000000</f>
        <v>5.5593269999999997</v>
      </c>
      <c r="M35" s="193">
        <f>'TS Mem Bill'!M35/1000000</f>
        <v>5.4929209999999999</v>
      </c>
      <c r="O35" s="202">
        <f t="shared" si="4"/>
        <v>4.8759783434740456E-3</v>
      </c>
      <c r="P35" s="202">
        <f t="shared" si="5"/>
        <v>4.4292748050291809E-3</v>
      </c>
      <c r="Q35" s="202">
        <f t="shared" si="6"/>
        <v>4.2641070185845779E-3</v>
      </c>
      <c r="R35" s="202">
        <f t="shared" si="7"/>
        <v>3.8544837909826666E-3</v>
      </c>
      <c r="S35" s="202">
        <f t="shared" si="8"/>
        <v>4.440431912025253E-3</v>
      </c>
      <c r="T35" s="202">
        <f t="shared" si="9"/>
        <v>4.4751841284091107E-3</v>
      </c>
      <c r="U35" s="202">
        <f t="shared" si="10"/>
        <v>4.3189061115439867E-3</v>
      </c>
      <c r="V35" s="202">
        <f t="shared" si="11"/>
        <v>4.181895444928225E-3</v>
      </c>
      <c r="W35" s="202">
        <f t="shared" si="12"/>
        <v>4.6473660776280611E-3</v>
      </c>
      <c r="X35" s="202">
        <f t="shared" si="12"/>
        <v>4.7300130310762344E-3</v>
      </c>
      <c r="Z35" s="194">
        <f>'TS Mem Bill'!Z35</f>
        <v>68373</v>
      </c>
      <c r="AA35" s="194">
        <f>'TS Mem Bill'!AA35</f>
        <v>66311</v>
      </c>
      <c r="AB35" s="194">
        <f>'TS Mem Bill'!AB35</f>
        <v>63603</v>
      </c>
      <c r="AC35" s="194">
        <f>'TS Mem Bill'!AC35</f>
        <v>58998</v>
      </c>
      <c r="AD35" s="194">
        <f>'TS Mem Bill'!AD35</f>
        <v>64243.519</v>
      </c>
      <c r="AE35" s="194">
        <f>'TS Mem Bill'!AE35</f>
        <v>65450.709000000003</v>
      </c>
      <c r="AF35" s="194">
        <f>'TS Mem Bill'!AF35</f>
        <v>64388.476000000002</v>
      </c>
      <c r="AG35" s="194">
        <f>'TS Mem Bill'!AG35</f>
        <v>61088.212</v>
      </c>
      <c r="AH35" s="194">
        <f>'TS Mem Bill'!AH35</f>
        <v>68462.535000000003</v>
      </c>
      <c r="AI35" s="194">
        <f>'TS Mem Bill'!AI35</f>
        <v>67506.494000000006</v>
      </c>
      <c r="AJ35" s="203"/>
      <c r="AK35" s="194"/>
    </row>
    <row r="36" spans="2:37" x14ac:dyDescent="0.7">
      <c r="B36" s="188">
        <f t="shared" si="13"/>
        <v>30</v>
      </c>
      <c r="C36" s="188" t="s">
        <v>82</v>
      </c>
      <c r="D36" s="193">
        <f>'TS Mem Bill'!D36/1000000</f>
        <v>32.238225999999997</v>
      </c>
      <c r="E36" s="193">
        <f>'TS Mem Bill'!E36/1000000</f>
        <v>33.678525999999998</v>
      </c>
      <c r="F36" s="193">
        <f>'TS Mem Bill'!F36/1000000</f>
        <v>33.443393</v>
      </c>
      <c r="G36" s="193">
        <f>'TS Mem Bill'!G36/1000000</f>
        <v>33.569130999999999</v>
      </c>
      <c r="H36" s="193">
        <f>'TS Mem Bill'!H36/1000000</f>
        <v>32.844279</v>
      </c>
      <c r="I36" s="193">
        <f>'TS Mem Bill'!I36/1000000</f>
        <v>35.875892999999998</v>
      </c>
      <c r="J36" s="193">
        <f>'TS Mem Bill'!J36/1000000</f>
        <v>36.173904</v>
      </c>
      <c r="K36" s="193">
        <f>'TS Mem Bill'!K36/1000000</f>
        <v>33.842419999999997</v>
      </c>
      <c r="L36" s="193">
        <f>'TS Mem Bill'!L36/1000000</f>
        <v>33.665725999999999</v>
      </c>
      <c r="M36" s="193">
        <f>'TS Mem Bill'!M36/1000000</f>
        <v>34.237915000000001</v>
      </c>
      <c r="O36" s="202">
        <f t="shared" si="4"/>
        <v>3.0211496149401811E-2</v>
      </c>
      <c r="P36" s="202">
        <f t="shared" si="5"/>
        <v>3.0866502210174944E-2</v>
      </c>
      <c r="Q36" s="202">
        <f t="shared" si="6"/>
        <v>3.0362470132077882E-2</v>
      </c>
      <c r="R36" s="202">
        <f t="shared" si="7"/>
        <v>2.982069586184103E-2</v>
      </c>
      <c r="S36" s="202">
        <f t="shared" si="8"/>
        <v>2.8943268307956699E-2</v>
      </c>
      <c r="T36" s="202">
        <f t="shared" si="9"/>
        <v>2.9898074870334693E-2</v>
      </c>
      <c r="U36" s="202">
        <f t="shared" si="10"/>
        <v>2.9269944547144267E-2</v>
      </c>
      <c r="V36" s="202">
        <f t="shared" si="11"/>
        <v>2.7321538866699482E-2</v>
      </c>
      <c r="W36" s="202">
        <f t="shared" si="12"/>
        <v>2.8143146282116709E-2</v>
      </c>
      <c r="X36" s="202">
        <f t="shared" si="12"/>
        <v>2.9482634850725227E-2</v>
      </c>
      <c r="Z36" s="194">
        <f>'TS Mem Bill'!Z36</f>
        <v>472536</v>
      </c>
      <c r="AA36" s="194">
        <f>'TS Mem Bill'!AA36</f>
        <v>466478</v>
      </c>
      <c r="AB36" s="194">
        <f>'TS Mem Bill'!AB36</f>
        <v>455902</v>
      </c>
      <c r="AC36" s="194">
        <f>'TS Mem Bill'!AC36</f>
        <v>462809</v>
      </c>
      <c r="AD36" s="194">
        <f>'TS Mem Bill'!AD36</f>
        <v>446691.26400000002</v>
      </c>
      <c r="AE36" s="194">
        <f>'TS Mem Bill'!AE36</f>
        <v>469518.89600000001</v>
      </c>
      <c r="AF36" s="194">
        <f>'TS Mem Bill'!AF36</f>
        <v>473699.049</v>
      </c>
      <c r="AG36" s="194">
        <f>'TS Mem Bill'!AG36</f>
        <v>433920.03700000001</v>
      </c>
      <c r="AH36" s="194">
        <f>'TS Mem Bill'!AH36</f>
        <v>432242.86</v>
      </c>
      <c r="AI36" s="194">
        <f>'TS Mem Bill'!AI36</f>
        <v>450384.60600000003</v>
      </c>
      <c r="AJ36" s="203"/>
      <c r="AK36" s="194"/>
    </row>
    <row r="37" spans="2:37" x14ac:dyDescent="0.7">
      <c r="B37" s="188">
        <f t="shared" si="13"/>
        <v>31</v>
      </c>
      <c r="C37" s="188" t="s">
        <v>163</v>
      </c>
      <c r="D37" s="193">
        <f>'TS Mem Bill'!D37/1000000</f>
        <v>16.699446999999999</v>
      </c>
      <c r="E37" s="193">
        <f>'TS Mem Bill'!E37/1000000</f>
        <v>16.770198000000001</v>
      </c>
      <c r="F37" s="193">
        <f>'TS Mem Bill'!F37/1000000</f>
        <v>16.729120000000002</v>
      </c>
      <c r="G37" s="193">
        <f>'TS Mem Bill'!G37/1000000</f>
        <v>15.563209000000001</v>
      </c>
      <c r="H37" s="193">
        <f>'TS Mem Bill'!H37/1000000</f>
        <v>16.972076999999999</v>
      </c>
      <c r="I37" s="193">
        <f>'TS Mem Bill'!I37/1000000</f>
        <v>17.248445</v>
      </c>
      <c r="J37" s="193">
        <f>'TS Mem Bill'!J37/1000000</f>
        <v>18.501014000000001</v>
      </c>
      <c r="K37" s="193">
        <f>'TS Mem Bill'!K37/1000000</f>
        <v>17.091736000000001</v>
      </c>
      <c r="L37" s="193">
        <f>'TS Mem Bill'!L37/1000000</f>
        <v>18.736504</v>
      </c>
      <c r="M37" s="193">
        <f>'TS Mem Bill'!M37/1000000</f>
        <v>17.610886000000001</v>
      </c>
      <c r="O37" s="202">
        <f t="shared" si="4"/>
        <v>1.5649598049769849E-2</v>
      </c>
      <c r="P37" s="202">
        <f t="shared" si="5"/>
        <v>1.5369952759573606E-2</v>
      </c>
      <c r="Q37" s="202">
        <f t="shared" si="6"/>
        <v>1.5187974687136164E-2</v>
      </c>
      <c r="R37" s="202">
        <f t="shared" si="7"/>
        <v>1.3825371953276572E-2</v>
      </c>
      <c r="S37" s="202">
        <f t="shared" si="8"/>
        <v>1.4956253975138282E-2</v>
      </c>
      <c r="T37" s="202">
        <f t="shared" si="9"/>
        <v>1.4374424073760342E-2</v>
      </c>
      <c r="U37" s="202">
        <f t="shared" si="10"/>
        <v>1.497000859641635E-2</v>
      </c>
      <c r="V37" s="202">
        <f t="shared" si="11"/>
        <v>1.3798437860630735E-2</v>
      </c>
      <c r="W37" s="202">
        <f t="shared" si="12"/>
        <v>1.5662937816563496E-2</v>
      </c>
      <c r="X37" s="202">
        <f t="shared" si="12"/>
        <v>1.5164922318889718E-2</v>
      </c>
      <c r="Z37" s="194">
        <f>'TS Mem Bill'!Z37</f>
        <v>234511</v>
      </c>
      <c r="AA37" s="194">
        <f>'TS Mem Bill'!AA37</f>
        <v>231466</v>
      </c>
      <c r="AB37" s="194">
        <f>'TS Mem Bill'!AB37</f>
        <v>227170</v>
      </c>
      <c r="AC37" s="194">
        <f>'TS Mem Bill'!AC37</f>
        <v>211823</v>
      </c>
      <c r="AD37" s="194">
        <f>'TS Mem Bill'!AD37</f>
        <v>225785.63500000001</v>
      </c>
      <c r="AE37" s="194">
        <f>'TS Mem Bill'!AE37</f>
        <v>220352.829</v>
      </c>
      <c r="AF37" s="194">
        <f>'TS Mem Bill'!AF37</f>
        <v>239599.72099999999</v>
      </c>
      <c r="AG37" s="194">
        <f>'TS Mem Bill'!AG37</f>
        <v>221779.88399999999</v>
      </c>
      <c r="AH37" s="194">
        <f>'TS Mem Bill'!AH37</f>
        <v>242738.71100000001</v>
      </c>
      <c r="AI37" s="194">
        <f>'TS Mem Bill'!AI37</f>
        <v>233418.59400000001</v>
      </c>
      <c r="AJ37" s="203"/>
      <c r="AK37" s="194"/>
    </row>
    <row r="38" spans="2:37" x14ac:dyDescent="0.7">
      <c r="B38" s="188">
        <f t="shared" si="13"/>
        <v>32</v>
      </c>
      <c r="C38" s="188" t="s">
        <v>104</v>
      </c>
      <c r="D38" s="193">
        <f>'TS Mem Bill'!D38/1000000</f>
        <v>13.565498</v>
      </c>
      <c r="E38" s="193">
        <f>'TS Mem Bill'!E38/1000000</f>
        <v>14.612151000000001</v>
      </c>
      <c r="F38" s="193">
        <f>'TS Mem Bill'!F38/1000000</f>
        <v>14.551321</v>
      </c>
      <c r="G38" s="193">
        <f>'TS Mem Bill'!G38/1000000</f>
        <v>14.219333000000001</v>
      </c>
      <c r="H38" s="193">
        <f>'TS Mem Bill'!H38/1000000</f>
        <v>14.338542</v>
      </c>
      <c r="I38" s="193">
        <f>'TS Mem Bill'!I38/1000000</f>
        <v>14.770205000000001</v>
      </c>
      <c r="J38" s="193">
        <f>'TS Mem Bill'!J38/1000000</f>
        <v>15.327109999999999</v>
      </c>
      <c r="K38" s="193">
        <f>'TS Mem Bill'!K38/1000000</f>
        <v>15.800757000000001</v>
      </c>
      <c r="L38" s="193">
        <f>'TS Mem Bill'!L38/1000000</f>
        <v>15.475479999999999</v>
      </c>
      <c r="M38" s="193">
        <f>'TS Mem Bill'!M38/1000000</f>
        <v>16.138719999999999</v>
      </c>
      <c r="O38" s="202">
        <f t="shared" si="4"/>
        <v>1.2712671925301287E-2</v>
      </c>
      <c r="P38" s="202">
        <f t="shared" si="5"/>
        <v>1.3392094153316273E-2</v>
      </c>
      <c r="Q38" s="202">
        <f t="shared" si="6"/>
        <v>1.3210802182804168E-2</v>
      </c>
      <c r="R38" s="202">
        <f t="shared" si="7"/>
        <v>1.2631557389770967E-2</v>
      </c>
      <c r="S38" s="202">
        <f t="shared" si="8"/>
        <v>1.2635511598561994E-2</v>
      </c>
      <c r="T38" s="202">
        <f t="shared" si="9"/>
        <v>1.230912063820103E-2</v>
      </c>
      <c r="U38" s="202">
        <f t="shared" si="10"/>
        <v>1.2401859079627688E-2</v>
      </c>
      <c r="V38" s="202">
        <f t="shared" si="11"/>
        <v>1.2756209411111084E-2</v>
      </c>
      <c r="W38" s="202">
        <f t="shared" si="12"/>
        <v>1.2936857426629429E-2</v>
      </c>
      <c r="X38" s="202">
        <f t="shared" si="12"/>
        <v>1.3897224428476332E-2</v>
      </c>
      <c r="Z38" s="194">
        <f>'TS Mem Bill'!Z38</f>
        <v>194380</v>
      </c>
      <c r="AA38" s="194">
        <f>'TS Mem Bill'!AA38</f>
        <v>201804</v>
      </c>
      <c r="AB38" s="194">
        <f>'TS Mem Bill'!AB38</f>
        <v>198004</v>
      </c>
      <c r="AC38" s="194">
        <f>'TS Mem Bill'!AC38</f>
        <v>193331</v>
      </c>
      <c r="AD38" s="194">
        <f>'TS Mem Bill'!AD38</f>
        <v>194916.64799999999</v>
      </c>
      <c r="AE38" s="194">
        <f>'TS Mem Bill'!AE38</f>
        <v>192986.236</v>
      </c>
      <c r="AF38" s="194">
        <f>'TS Mem Bill'!AF38</f>
        <v>202606.209</v>
      </c>
      <c r="AG38" s="194">
        <f>'TS Mem Bill'!AG38</f>
        <v>205878.01300000001</v>
      </c>
      <c r="AH38" s="194">
        <f>'TS Mem Bill'!AH38</f>
        <v>203750.978</v>
      </c>
      <c r="AI38" s="194">
        <f>'TS Mem Bill'!AI38</f>
        <v>216317.03599999999</v>
      </c>
      <c r="AJ38" s="203"/>
      <c r="AK38" s="194"/>
    </row>
    <row r="39" spans="2:37" x14ac:dyDescent="0.7">
      <c r="B39" s="188">
        <f t="shared" si="13"/>
        <v>33</v>
      </c>
      <c r="C39" s="188" t="s">
        <v>83</v>
      </c>
      <c r="D39" s="193">
        <f>'TS Mem Bill'!D39/1000000</f>
        <v>7.9098369999999996</v>
      </c>
      <c r="E39" s="193">
        <f>'TS Mem Bill'!E39/1000000</f>
        <v>8.6816200000000006</v>
      </c>
      <c r="F39" s="193">
        <f>'TS Mem Bill'!F39/1000000</f>
        <v>8.7600119999999997</v>
      </c>
      <c r="G39" s="193">
        <f>'TS Mem Bill'!G39/1000000</f>
        <v>8.8147610000000007</v>
      </c>
      <c r="H39" s="193">
        <f>'TS Mem Bill'!H39/1000000</f>
        <v>9.028321</v>
      </c>
      <c r="I39" s="193">
        <f>'TS Mem Bill'!I39/1000000</f>
        <v>9.4215949999999999</v>
      </c>
      <c r="J39" s="193">
        <f>'TS Mem Bill'!J39/1000000</f>
        <v>9.5873810000000006</v>
      </c>
      <c r="K39" s="193">
        <f>'TS Mem Bill'!K39/1000000</f>
        <v>9.8913159999999998</v>
      </c>
      <c r="L39" s="193">
        <f>'TS Mem Bill'!L39/1000000</f>
        <v>10.006517000000001</v>
      </c>
      <c r="M39" s="193">
        <f>'TS Mem Bill'!M39/1000000</f>
        <v>10.09057</v>
      </c>
      <c r="O39" s="202">
        <f t="shared" si="4"/>
        <v>7.4125669963321181E-3</v>
      </c>
      <c r="P39" s="202">
        <f t="shared" si="5"/>
        <v>7.9567390484339799E-3</v>
      </c>
      <c r="Q39" s="202">
        <f t="shared" si="6"/>
        <v>7.9530089158909145E-3</v>
      </c>
      <c r="R39" s="202">
        <f t="shared" si="7"/>
        <v>7.8304769603901193E-3</v>
      </c>
      <c r="S39" s="202">
        <f t="shared" si="8"/>
        <v>7.9560010153780503E-3</v>
      </c>
      <c r="T39" s="202">
        <f t="shared" si="9"/>
        <v>7.8517224005537917E-3</v>
      </c>
      <c r="U39" s="202">
        <f t="shared" si="10"/>
        <v>7.7575843133310847E-3</v>
      </c>
      <c r="V39" s="202">
        <f t="shared" si="11"/>
        <v>7.9854210939054142E-3</v>
      </c>
      <c r="W39" s="202">
        <f t="shared" si="12"/>
        <v>8.3650318934303594E-3</v>
      </c>
      <c r="X39" s="202">
        <f t="shared" si="12"/>
        <v>8.689097766195239E-3</v>
      </c>
      <c r="Z39" s="194">
        <f>'TS Mem Bill'!Z39</f>
        <v>113794</v>
      </c>
      <c r="AA39" s="194">
        <f>'TS Mem Bill'!AA39</f>
        <v>120992</v>
      </c>
      <c r="AB39" s="194">
        <f>'TS Mem Bill'!AB39</f>
        <v>120113</v>
      </c>
      <c r="AC39" s="194">
        <f>'TS Mem Bill'!AC39</f>
        <v>120882</v>
      </c>
      <c r="AD39" s="194">
        <f>'TS Mem Bill'!AD39</f>
        <v>122284.91800000001</v>
      </c>
      <c r="AE39" s="194">
        <f>'TS Mem Bill'!AE39</f>
        <v>121643.93</v>
      </c>
      <c r="AF39" s="194">
        <f>'TS Mem Bill'!AF39</f>
        <v>124992.058</v>
      </c>
      <c r="AG39" s="194">
        <f>'TS Mem Bill'!AG39</f>
        <v>126124.88400000001</v>
      </c>
      <c r="AH39" s="194">
        <f>'TS Mem Bill'!AH39</f>
        <v>127416.45600000001</v>
      </c>
      <c r="AI39" s="194">
        <f>'TS Mem Bill'!AI39</f>
        <v>132469.86799999999</v>
      </c>
      <c r="AJ39" s="203"/>
      <c r="AK39" s="194"/>
    </row>
    <row r="40" spans="2:37" x14ac:dyDescent="0.7">
      <c r="B40" s="188">
        <f t="shared" si="13"/>
        <v>34</v>
      </c>
      <c r="C40" s="188" t="s">
        <v>84</v>
      </c>
      <c r="D40" s="193">
        <f>'TS Mem Bill'!D40/1000000</f>
        <v>5.3747959999999999</v>
      </c>
      <c r="E40" s="193">
        <f>'TS Mem Bill'!E40/1000000</f>
        <v>5.5438530000000004</v>
      </c>
      <c r="F40" s="193">
        <f>'TS Mem Bill'!F40/1000000</f>
        <v>5.2310999999999996</v>
      </c>
      <c r="G40" s="193">
        <f>'TS Mem Bill'!G40/1000000</f>
        <v>5.2283739999999996</v>
      </c>
      <c r="H40" s="193">
        <f>'TS Mem Bill'!H40/1000000</f>
        <v>5.036708</v>
      </c>
      <c r="I40" s="193">
        <f>'TS Mem Bill'!I40/1000000</f>
        <v>5.1288049999999998</v>
      </c>
      <c r="J40" s="193">
        <f>'TS Mem Bill'!J40/1000000</f>
        <v>5.4454500000000001</v>
      </c>
      <c r="K40" s="193">
        <f>'TS Mem Bill'!K40/1000000</f>
        <v>5.4787629999999998</v>
      </c>
      <c r="L40" s="193">
        <f>'TS Mem Bill'!L40/1000000</f>
        <v>5.898129</v>
      </c>
      <c r="M40" s="193">
        <f>'TS Mem Bill'!M40/1000000</f>
        <v>5.8020250000000004</v>
      </c>
      <c r="O40" s="202">
        <f t="shared" si="4"/>
        <v>5.0368971499182456E-3</v>
      </c>
      <c r="P40" s="202">
        <f t="shared" si="5"/>
        <v>5.080963189344599E-3</v>
      </c>
      <c r="Q40" s="202">
        <f t="shared" si="6"/>
        <v>4.7491926883110394E-3</v>
      </c>
      <c r="R40" s="202">
        <f t="shared" si="7"/>
        <v>4.6445572542809415E-3</v>
      </c>
      <c r="S40" s="202">
        <f t="shared" si="8"/>
        <v>4.4384835189358847E-3</v>
      </c>
      <c r="T40" s="202">
        <f t="shared" si="9"/>
        <v>4.2742182302011808E-3</v>
      </c>
      <c r="U40" s="202">
        <f t="shared" si="10"/>
        <v>4.406160295395453E-3</v>
      </c>
      <c r="V40" s="202">
        <f t="shared" si="11"/>
        <v>4.4230949277839779E-3</v>
      </c>
      <c r="W40" s="202">
        <f t="shared" si="12"/>
        <v>4.9305904538578717E-3</v>
      </c>
      <c r="X40" s="202">
        <f t="shared" si="12"/>
        <v>4.9961857919729943E-3</v>
      </c>
      <c r="Z40" s="194">
        <f>'TS Mem Bill'!Z40</f>
        <v>72697</v>
      </c>
      <c r="AA40" s="194">
        <f>'TS Mem Bill'!AA40</f>
        <v>71654</v>
      </c>
      <c r="AB40" s="194">
        <f>'TS Mem Bill'!AB40</f>
        <v>70194</v>
      </c>
      <c r="AC40" s="194">
        <f>'TS Mem Bill'!AC40</f>
        <v>69110</v>
      </c>
      <c r="AD40" s="194">
        <f>'TS Mem Bill'!AD40</f>
        <v>66621.956999999995</v>
      </c>
      <c r="AE40" s="194">
        <f>'TS Mem Bill'!AE40</f>
        <v>65439.057000000001</v>
      </c>
      <c r="AF40" s="194">
        <f>'TS Mem Bill'!AF40</f>
        <v>68954.135999999999</v>
      </c>
      <c r="AG40" s="194">
        <f>'TS Mem Bill'!AG40</f>
        <v>69728.740000000005</v>
      </c>
      <c r="AH40" s="194">
        <f>'TS Mem Bill'!AH40</f>
        <v>73505.876999999993</v>
      </c>
      <c r="AI40" s="194">
        <f>'TS Mem Bill'!AI40</f>
        <v>73808.03</v>
      </c>
      <c r="AJ40" s="203"/>
      <c r="AK40" s="194"/>
    </row>
    <row r="41" spans="2:37" x14ac:dyDescent="0.7">
      <c r="B41" s="188">
        <f t="shared" si="13"/>
        <v>35</v>
      </c>
      <c r="C41" s="188" t="s">
        <v>85</v>
      </c>
      <c r="D41" s="193">
        <f>'TS Mem Bill'!D41/1000000</f>
        <v>13.893729</v>
      </c>
      <c r="E41" s="193">
        <f>'TS Mem Bill'!E41/1000000</f>
        <v>13.720953</v>
      </c>
      <c r="F41" s="193">
        <f>'TS Mem Bill'!F41/1000000</f>
        <v>13.403079</v>
      </c>
      <c r="G41" s="193">
        <f>'TS Mem Bill'!G41/1000000</f>
        <v>13.872528000000001</v>
      </c>
      <c r="H41" s="193">
        <f>'TS Mem Bill'!H41/1000000</f>
        <v>14.078129000000001</v>
      </c>
      <c r="I41" s="193">
        <f>'TS Mem Bill'!I41/1000000</f>
        <v>14.384638000000001</v>
      </c>
      <c r="J41" s="193">
        <f>'TS Mem Bill'!J41/1000000</f>
        <v>14.797967999999999</v>
      </c>
      <c r="K41" s="193">
        <f>'TS Mem Bill'!K41/1000000</f>
        <v>14.759441000000001</v>
      </c>
      <c r="L41" s="193">
        <f>'TS Mem Bill'!L41/1000000</f>
        <v>14.898394</v>
      </c>
      <c r="M41" s="193">
        <f>'TS Mem Bill'!M41/1000000</f>
        <v>14.370569</v>
      </c>
      <c r="O41" s="202">
        <f t="shared" si="4"/>
        <v>1.3020267932371102E-2</v>
      </c>
      <c r="P41" s="202">
        <f t="shared" si="5"/>
        <v>1.2575307663411592E-2</v>
      </c>
      <c r="Q41" s="202">
        <f t="shared" si="6"/>
        <v>1.2168340270240531E-2</v>
      </c>
      <c r="R41" s="202">
        <f t="shared" si="7"/>
        <v>1.2323477730861543E-2</v>
      </c>
      <c r="S41" s="202">
        <f t="shared" si="8"/>
        <v>1.2406028609153703E-2</v>
      </c>
      <c r="T41" s="202">
        <f t="shared" si="9"/>
        <v>1.1987798712262342E-2</v>
      </c>
      <c r="U41" s="202">
        <f t="shared" si="10"/>
        <v>1.1973706315204887E-2</v>
      </c>
      <c r="V41" s="202">
        <f t="shared" si="11"/>
        <v>1.1915537982575062E-2</v>
      </c>
      <c r="W41" s="202">
        <f t="shared" si="12"/>
        <v>1.2454437540144237E-2</v>
      </c>
      <c r="X41" s="202">
        <f t="shared" si="12"/>
        <v>1.237465068840061E-2</v>
      </c>
      <c r="Z41" s="194">
        <f>'TS Mem Bill'!Z41</f>
        <v>201833</v>
      </c>
      <c r="AA41" s="194">
        <f>'TS Mem Bill'!AA41</f>
        <v>198996</v>
      </c>
      <c r="AB41" s="194">
        <f>'TS Mem Bill'!AB41</f>
        <v>193347</v>
      </c>
      <c r="AC41" s="194">
        <f>'TS Mem Bill'!AC41</f>
        <v>194240</v>
      </c>
      <c r="AD41" s="194">
        <f>'TS Mem Bill'!AD41</f>
        <v>192126.87899999999</v>
      </c>
      <c r="AE41" s="194">
        <f>'TS Mem Bill'!AE41</f>
        <v>188352.56700000001</v>
      </c>
      <c r="AF41" s="194">
        <f>'TS Mem Bill'!AF41</f>
        <v>192598.152</v>
      </c>
      <c r="AG41" s="194">
        <f>'TS Mem Bill'!AG41</f>
        <v>193173.617</v>
      </c>
      <c r="AH41" s="194">
        <f>'TS Mem Bill'!AH41</f>
        <v>192930.149</v>
      </c>
      <c r="AI41" s="194">
        <f>'TS Mem Bill'!AI41</f>
        <v>190925.818</v>
      </c>
      <c r="AJ41" s="203"/>
      <c r="AK41" s="194"/>
    </row>
    <row r="42" spans="2:37" x14ac:dyDescent="0.7">
      <c r="B42" s="188">
        <f t="shared" si="13"/>
        <v>36</v>
      </c>
      <c r="C42" s="188" t="s">
        <v>105</v>
      </c>
      <c r="D42" s="193">
        <f>'TS Mem Bill'!D42/1000000</f>
        <v>15.812411000000001</v>
      </c>
      <c r="E42" s="193">
        <f>'TS Mem Bill'!E42/1000000</f>
        <v>16.305931000000001</v>
      </c>
      <c r="F42" s="193">
        <f>'TS Mem Bill'!F42/1000000</f>
        <v>16.95223</v>
      </c>
      <c r="G42" s="193">
        <f>'TS Mem Bill'!G42/1000000</f>
        <v>15.451622</v>
      </c>
      <c r="H42" s="193">
        <f>'TS Mem Bill'!H42/1000000</f>
        <v>15.412894</v>
      </c>
      <c r="I42" s="193">
        <f>'TS Mem Bill'!I42/1000000</f>
        <v>15.605653</v>
      </c>
      <c r="J42" s="193">
        <f>'TS Mem Bill'!J42/1000000</f>
        <v>17.019414000000001</v>
      </c>
      <c r="K42" s="193">
        <f>'TS Mem Bill'!K42/1000000</f>
        <v>16.599471999999999</v>
      </c>
      <c r="L42" s="193">
        <f>'TS Mem Bill'!L42/1000000</f>
        <v>19.223344000000001</v>
      </c>
      <c r="M42" s="193">
        <f>'TS Mem Bill'!M42/1000000</f>
        <v>19.004031999999999</v>
      </c>
      <c r="O42" s="202">
        <f t="shared" si="4"/>
        <v>1.4818327597779695E-2</v>
      </c>
      <c r="P42" s="202">
        <f t="shared" si="5"/>
        <v>1.4944450218826686E-2</v>
      </c>
      <c r="Q42" s="202">
        <f t="shared" si="6"/>
        <v>1.5390531010029832E-2</v>
      </c>
      <c r="R42" s="202">
        <f t="shared" si="7"/>
        <v>1.3726245109953303E-2</v>
      </c>
      <c r="S42" s="202">
        <f t="shared" si="8"/>
        <v>1.3582259681940224E-2</v>
      </c>
      <c r="T42" s="202">
        <f t="shared" si="9"/>
        <v>1.3005362174384432E-2</v>
      </c>
      <c r="U42" s="202">
        <f t="shared" si="10"/>
        <v>1.3771178914083778E-2</v>
      </c>
      <c r="V42" s="202">
        <f t="shared" si="11"/>
        <v>1.3401025086701535E-2</v>
      </c>
      <c r="W42" s="202">
        <f t="shared" si="12"/>
        <v>1.6069915801710338E-2</v>
      </c>
      <c r="X42" s="202">
        <f t="shared" si="12"/>
        <v>1.6364575242023279E-2</v>
      </c>
      <c r="Z42" s="194">
        <f>'TS Mem Bill'!Z42</f>
        <v>229288</v>
      </c>
      <c r="AA42" s="194">
        <f>'TS Mem Bill'!AA42</f>
        <v>223659</v>
      </c>
      <c r="AB42" s="194">
        <f>'TS Mem Bill'!AB42</f>
        <v>229808</v>
      </c>
      <c r="AC42" s="194">
        <f>'TS Mem Bill'!AC42</f>
        <v>209097</v>
      </c>
      <c r="AD42" s="194">
        <f>'TS Mem Bill'!AD42</f>
        <v>208316.36199999999</v>
      </c>
      <c r="AE42" s="194">
        <f>'TS Mem Bill'!AE42</f>
        <v>201913.57699999999</v>
      </c>
      <c r="AF42" s="194">
        <f>'TS Mem Bill'!AF42</f>
        <v>221985.01</v>
      </c>
      <c r="AG42" s="194">
        <f>'TS Mem Bill'!AG42</f>
        <v>213664.21799999999</v>
      </c>
      <c r="AH42" s="194">
        <f>'TS Mem Bill'!AH42</f>
        <v>253075.99600000001</v>
      </c>
      <c r="AI42" s="194">
        <f>'TS Mem Bill'!AI42</f>
        <v>256244.89799999999</v>
      </c>
      <c r="AJ42" s="203"/>
      <c r="AK42" s="194"/>
    </row>
    <row r="43" spans="2:37" x14ac:dyDescent="0.7">
      <c r="B43" s="188">
        <f t="shared" si="13"/>
        <v>37</v>
      </c>
      <c r="C43" s="188" t="s">
        <v>86</v>
      </c>
      <c r="D43" s="193">
        <f>'TS Mem Bill'!D43/1000000</f>
        <v>35.782670000000003</v>
      </c>
      <c r="E43" s="193">
        <f>'TS Mem Bill'!E43/1000000</f>
        <v>33.802303999999999</v>
      </c>
      <c r="F43" s="193">
        <f>'TS Mem Bill'!F43/1000000</f>
        <v>33.213358999999997</v>
      </c>
      <c r="G43" s="193">
        <f>'TS Mem Bill'!G43/1000000</f>
        <v>31.621796</v>
      </c>
      <c r="H43" s="193">
        <f>'TS Mem Bill'!H43/1000000</f>
        <v>31.350652</v>
      </c>
      <c r="I43" s="193">
        <f>'TS Mem Bill'!I43/1000000</f>
        <v>31.803561999999999</v>
      </c>
      <c r="J43" s="193">
        <f>'TS Mem Bill'!J43/1000000</f>
        <v>30.893221</v>
      </c>
      <c r="K43" s="193">
        <f>'TS Mem Bill'!K43/1000000</f>
        <v>28.658698999999999</v>
      </c>
      <c r="L43" s="193">
        <f>'TS Mem Bill'!L43/1000000</f>
        <v>22.466111000000001</v>
      </c>
      <c r="M43" s="193">
        <f>'TS Mem Bill'!M43/1000000</f>
        <v>21.774365</v>
      </c>
      <c r="O43" s="202">
        <f t="shared" si="4"/>
        <v>3.3533110566329426E-2</v>
      </c>
      <c r="P43" s="202">
        <f t="shared" si="5"/>
        <v>3.0979945236469238E-2</v>
      </c>
      <c r="Q43" s="202">
        <f t="shared" si="6"/>
        <v>3.0153627672391974E-2</v>
      </c>
      <c r="R43" s="202">
        <f t="shared" si="7"/>
        <v>2.8090806435268796E-2</v>
      </c>
      <c r="S43" s="202">
        <f t="shared" si="8"/>
        <v>2.7627043737674356E-2</v>
      </c>
      <c r="T43" s="202">
        <f t="shared" si="9"/>
        <v>2.6504295734724469E-2</v>
      </c>
      <c r="U43" s="202">
        <f t="shared" si="10"/>
        <v>2.4997104696044773E-2</v>
      </c>
      <c r="V43" s="202">
        <f t="shared" si="11"/>
        <v>2.3136636168381033E-2</v>
      </c>
      <c r="W43" s="202">
        <f t="shared" si="12"/>
        <v>1.87807340992222E-2</v>
      </c>
      <c r="X43" s="202">
        <f t="shared" si="12"/>
        <v>1.87501386226764E-2</v>
      </c>
      <c r="Z43" s="194">
        <f>'TS Mem Bill'!Z43</f>
        <v>563185</v>
      </c>
      <c r="AA43" s="194">
        <f>'TS Mem Bill'!AA43</f>
        <v>539872</v>
      </c>
      <c r="AB43" s="194">
        <f>'TS Mem Bill'!AB43</f>
        <v>525342</v>
      </c>
      <c r="AC43" s="194">
        <f>'TS Mem Bill'!AC43</f>
        <v>486910</v>
      </c>
      <c r="AD43" s="194">
        <f>'TS Mem Bill'!AD43</f>
        <v>458484.91800000001</v>
      </c>
      <c r="AE43" s="194">
        <f>'TS Mem Bill'!AE43</f>
        <v>449279.86</v>
      </c>
      <c r="AF43" s="194">
        <f>'TS Mem Bill'!AF43</f>
        <v>436929.98</v>
      </c>
      <c r="AG43" s="194">
        <f>'TS Mem Bill'!AG43</f>
        <v>405896.32400000002</v>
      </c>
      <c r="AH43" s="194">
        <f>'TS Mem Bill'!AH43</f>
        <v>327710.04499999998</v>
      </c>
      <c r="AI43" s="194">
        <f>'TS Mem Bill'!AI43</f>
        <v>322570.92300000001</v>
      </c>
      <c r="AJ43" s="203"/>
      <c r="AK43" s="194"/>
    </row>
    <row r="44" spans="2:37" x14ac:dyDescent="0.7">
      <c r="B44" s="188">
        <f t="shared" si="13"/>
        <v>38</v>
      </c>
      <c r="C44" s="188" t="s">
        <v>87</v>
      </c>
      <c r="D44" s="193">
        <f>'TS Mem Bill'!D44/1000000</f>
        <v>19.954792999999999</v>
      </c>
      <c r="E44" s="193">
        <f>'TS Mem Bill'!E44/1000000</f>
        <v>19.438389999999998</v>
      </c>
      <c r="F44" s="193">
        <f>'TS Mem Bill'!F44/1000000</f>
        <v>20.075526</v>
      </c>
      <c r="G44" s="193">
        <f>'TS Mem Bill'!G44/1000000</f>
        <v>19.227978</v>
      </c>
      <c r="H44" s="193">
        <f>'TS Mem Bill'!H44/1000000</f>
        <v>18.222263000000002</v>
      </c>
      <c r="I44" s="193">
        <f>'TS Mem Bill'!I44/1000000</f>
        <v>18.332111999999999</v>
      </c>
      <c r="J44" s="193">
        <f>'TS Mem Bill'!J44/1000000</f>
        <v>18.410782000000001</v>
      </c>
      <c r="K44" s="193">
        <f>'TS Mem Bill'!K44/1000000</f>
        <v>17.767688</v>
      </c>
      <c r="L44" s="193">
        <f>'TS Mem Bill'!L44/1000000</f>
        <v>16.512298999999999</v>
      </c>
      <c r="M44" s="193">
        <f>'TS Mem Bill'!M44/1000000</f>
        <v>16.341421</v>
      </c>
      <c r="O44" s="202">
        <f t="shared" si="4"/>
        <v>1.8700289274031712E-2</v>
      </c>
      <c r="P44" s="202">
        <f t="shared" si="5"/>
        <v>1.7815361274933543E-2</v>
      </c>
      <c r="Q44" s="202">
        <f t="shared" si="6"/>
        <v>1.8226098008678512E-2</v>
      </c>
      <c r="R44" s="202">
        <f t="shared" si="7"/>
        <v>1.708092127783023E-2</v>
      </c>
      <c r="S44" s="202">
        <f t="shared" si="8"/>
        <v>1.6057951742132991E-2</v>
      </c>
      <c r="T44" s="202">
        <f t="shared" si="9"/>
        <v>1.5277525136652656E-2</v>
      </c>
      <c r="U44" s="202">
        <f t="shared" si="10"/>
        <v>1.4896997797350318E-2</v>
      </c>
      <c r="V44" s="202">
        <f t="shared" si="11"/>
        <v>1.4344144959591838E-2</v>
      </c>
      <c r="W44" s="202">
        <f t="shared" si="12"/>
        <v>1.3803594974041239E-2</v>
      </c>
      <c r="X44" s="202">
        <f t="shared" si="12"/>
        <v>1.4071772427876321E-2</v>
      </c>
      <c r="Z44" s="194">
        <f>'TS Mem Bill'!Z44</f>
        <v>325303</v>
      </c>
      <c r="AA44" s="194">
        <f>'TS Mem Bill'!AA44</f>
        <v>314343</v>
      </c>
      <c r="AB44" s="194">
        <f>'TS Mem Bill'!AB44</f>
        <v>322238</v>
      </c>
      <c r="AC44" s="194">
        <f>'TS Mem Bill'!AC44</f>
        <v>300346</v>
      </c>
      <c r="AD44" s="194">
        <f>'TS Mem Bill'!AD44</f>
        <v>268921.32199999999</v>
      </c>
      <c r="AE44" s="194">
        <f>'TS Mem Bill'!AE44</f>
        <v>259961.12</v>
      </c>
      <c r="AF44" s="194">
        <f>'TS Mem Bill'!AF44</f>
        <v>261101.92600000001</v>
      </c>
      <c r="AG44" s="194">
        <f>'TS Mem Bill'!AG44</f>
        <v>251357.49600000001</v>
      </c>
      <c r="AH44" s="194">
        <f>'TS Mem Bill'!AH44</f>
        <v>233645.83300000001</v>
      </c>
      <c r="AI44" s="194">
        <f>'TS Mem Bill'!AI44</f>
        <v>235921.61499999999</v>
      </c>
      <c r="AJ44" s="203"/>
      <c r="AK44" s="194"/>
    </row>
    <row r="45" spans="2:37" x14ac:dyDescent="0.7">
      <c r="B45" s="188">
        <f t="shared" si="13"/>
        <v>39</v>
      </c>
      <c r="C45" s="188" t="s">
        <v>106</v>
      </c>
      <c r="D45" s="193">
        <f>'TS Mem Bill'!D45/1000000</f>
        <v>103.69122900000001</v>
      </c>
      <c r="E45" s="193">
        <f>'TS Mem Bill'!E45/1000000</f>
        <v>105.209796</v>
      </c>
      <c r="F45" s="193">
        <f>'TS Mem Bill'!F45/1000000</f>
        <v>123.970707</v>
      </c>
      <c r="G45" s="193">
        <f>'TS Mem Bill'!G45/1000000</f>
        <v>147.064909</v>
      </c>
      <c r="H45" s="193">
        <f>'TS Mem Bill'!H45/1000000</f>
        <v>159.36566099999999</v>
      </c>
      <c r="I45" s="193">
        <f>'TS Mem Bill'!I45/1000000</f>
        <v>168.80120500000001</v>
      </c>
      <c r="J45" s="193">
        <f>'TS Mem Bill'!J45/1000000</f>
        <v>185.740376</v>
      </c>
      <c r="K45" s="193">
        <f>'TS Mem Bill'!K45/1000000</f>
        <v>205.500664</v>
      </c>
      <c r="L45" s="193">
        <f>'TS Mem Bill'!L45/1000000</f>
        <v>215.15652700000001</v>
      </c>
      <c r="M45" s="193">
        <f>'TS Mem Bill'!M45/1000000</f>
        <v>215.28515899999999</v>
      </c>
      <c r="O45" s="202">
        <f t="shared" si="4"/>
        <v>9.7172442604634701E-2</v>
      </c>
      <c r="P45" s="202">
        <f t="shared" si="5"/>
        <v>9.6425193928203839E-2</v>
      </c>
      <c r="Q45" s="202">
        <f t="shared" si="6"/>
        <v>0.11255008989488831</v>
      </c>
      <c r="R45" s="202">
        <f t="shared" si="7"/>
        <v>0.1306431770080175</v>
      </c>
      <c r="S45" s="202">
        <f t="shared" si="8"/>
        <v>0.1404373372116913</v>
      </c>
      <c r="T45" s="202">
        <f t="shared" si="9"/>
        <v>0.14067471617480617</v>
      </c>
      <c r="U45" s="202">
        <f t="shared" si="10"/>
        <v>0.15029095299433884</v>
      </c>
      <c r="V45" s="202">
        <f t="shared" si="11"/>
        <v>0.16590404523697039</v>
      </c>
      <c r="W45" s="202">
        <f t="shared" si="12"/>
        <v>0.17986190503995647</v>
      </c>
      <c r="X45" s="202">
        <f t="shared" si="12"/>
        <v>0.18538435332809611</v>
      </c>
      <c r="Z45" s="194">
        <f>'TS Mem Bill'!Z45</f>
        <v>1408402</v>
      </c>
      <c r="AA45" s="194">
        <f>'TS Mem Bill'!AA45</f>
        <v>1434789</v>
      </c>
      <c r="AB45" s="194">
        <f>'TS Mem Bill'!AB45</f>
        <v>1680467</v>
      </c>
      <c r="AC45" s="194">
        <f>'TS Mem Bill'!AC45</f>
        <v>1997934</v>
      </c>
      <c r="AD45" s="194">
        <f>'TS Mem Bill'!AD45</f>
        <v>2152836.9929999998</v>
      </c>
      <c r="AE45" s="194">
        <f>'TS Mem Bill'!AE45</f>
        <v>2182423.6370000001</v>
      </c>
      <c r="AF45" s="194">
        <f>'TS Mem Bill'!AF45</f>
        <v>2407176.4530000002</v>
      </c>
      <c r="AG45" s="194">
        <f>'TS Mem Bill'!AG45</f>
        <v>2690393.7859999998</v>
      </c>
      <c r="AH45" s="194">
        <f>'TS Mem Bill'!AH45</f>
        <v>2828915.35</v>
      </c>
      <c r="AI45" s="194">
        <f>'TS Mem Bill'!AI45</f>
        <v>2864568.165</v>
      </c>
      <c r="AJ45" s="203"/>
      <c r="AK45" s="194"/>
    </row>
    <row r="46" spans="2:37" x14ac:dyDescent="0.7">
      <c r="B46" s="188">
        <f t="shared" si="13"/>
        <v>40</v>
      </c>
      <c r="C46" s="188" t="s">
        <v>88</v>
      </c>
      <c r="D46" s="193">
        <f>'TS Mem Bill'!D46/1000000</f>
        <v>15.374656999999999</v>
      </c>
      <c r="E46" s="193">
        <f>'TS Mem Bill'!E46/1000000</f>
        <v>14.404052999999999</v>
      </c>
      <c r="F46" s="193">
        <f>'TS Mem Bill'!F46/1000000</f>
        <v>13.643560000000001</v>
      </c>
      <c r="G46" s="193">
        <f>'TS Mem Bill'!G46/1000000</f>
        <v>12.583546</v>
      </c>
      <c r="H46" s="193">
        <f>'TS Mem Bill'!H46/1000000</f>
        <v>12.228384</v>
      </c>
      <c r="I46" s="193">
        <f>'TS Mem Bill'!I46/1000000</f>
        <v>12.73165</v>
      </c>
      <c r="J46" s="193">
        <f>'TS Mem Bill'!J46/1000000</f>
        <v>12.620471</v>
      </c>
      <c r="K46" s="193">
        <f>'TS Mem Bill'!K46/1000000</f>
        <v>12.822202000000001</v>
      </c>
      <c r="L46" s="193">
        <f>'TS Mem Bill'!L46/1000000</f>
        <v>13.950893000000001</v>
      </c>
      <c r="M46" s="193">
        <f>'TS Mem Bill'!M46/1000000</f>
        <v>13.583288</v>
      </c>
      <c r="O46" s="202">
        <f t="shared" si="4"/>
        <v>1.440809400473443E-2</v>
      </c>
      <c r="P46" s="202">
        <f t="shared" si="5"/>
        <v>1.3201371513705113E-2</v>
      </c>
      <c r="Q46" s="202">
        <f t="shared" si="6"/>
        <v>1.2386667315580465E-2</v>
      </c>
      <c r="R46" s="202">
        <f t="shared" si="7"/>
        <v>1.1178427530027103E-2</v>
      </c>
      <c r="S46" s="202">
        <f t="shared" si="8"/>
        <v>1.0775983211101233E-2</v>
      </c>
      <c r="T46" s="202">
        <f t="shared" si="9"/>
        <v>1.0610239720664143E-2</v>
      </c>
      <c r="U46" s="202">
        <f t="shared" si="10"/>
        <v>1.0211794843289304E-2</v>
      </c>
      <c r="V46" s="202">
        <f t="shared" si="11"/>
        <v>1.0351573271050707E-2</v>
      </c>
      <c r="W46" s="202">
        <f t="shared" si="12"/>
        <v>1.166236612467998E-2</v>
      </c>
      <c r="X46" s="202">
        <f t="shared" si="12"/>
        <v>1.1696714597727045E-2</v>
      </c>
      <c r="Z46" s="194">
        <f>'TS Mem Bill'!Z46</f>
        <v>221847</v>
      </c>
      <c r="AA46" s="194">
        <f>'TS Mem Bill'!AA46</f>
        <v>196484</v>
      </c>
      <c r="AB46" s="194">
        <f>'TS Mem Bill'!AB46</f>
        <v>183974</v>
      </c>
      <c r="AC46" s="194">
        <f>'TS Mem Bill'!AC46</f>
        <v>170318</v>
      </c>
      <c r="AD46" s="194">
        <f>'TS Mem Bill'!AD46</f>
        <v>160523.68900000001</v>
      </c>
      <c r="AE46" s="194">
        <f>'TS Mem Bill'!AE46</f>
        <v>162911.965</v>
      </c>
      <c r="AF46" s="194">
        <f>'TS Mem Bill'!AF46</f>
        <v>160944.693</v>
      </c>
      <c r="AG46" s="194">
        <f>'TS Mem Bill'!AG46</f>
        <v>159135.272</v>
      </c>
      <c r="AH46" s="194">
        <f>'TS Mem Bill'!AH46</f>
        <v>174752.25899999999</v>
      </c>
      <c r="AI46" s="194">
        <f>'TS Mem Bill'!AI46</f>
        <v>173869.60800000001</v>
      </c>
      <c r="AJ46" s="203"/>
      <c r="AK46" s="194"/>
    </row>
    <row r="47" spans="2:37" x14ac:dyDescent="0.7">
      <c r="B47" s="188">
        <f t="shared" si="13"/>
        <v>41</v>
      </c>
      <c r="C47" s="188" t="s">
        <v>89</v>
      </c>
      <c r="D47" s="193">
        <f>'TS Mem Bill'!D47/1000000</f>
        <v>7.9635540000000002</v>
      </c>
      <c r="E47" s="193">
        <f>'TS Mem Bill'!E47/1000000</f>
        <v>8.1993589999999994</v>
      </c>
      <c r="F47" s="193">
        <f>'TS Mem Bill'!F47/1000000</f>
        <v>8.1399170000000005</v>
      </c>
      <c r="G47" s="193">
        <f>'TS Mem Bill'!G47/1000000</f>
        <v>9.1248489999999993</v>
      </c>
      <c r="H47" s="193">
        <f>'TS Mem Bill'!H47/1000000</f>
        <v>8.9327249999999996</v>
      </c>
      <c r="I47" s="193">
        <f>'TS Mem Bill'!I47/1000000</f>
        <v>9.6057699999999997</v>
      </c>
      <c r="J47" s="193">
        <f>'TS Mem Bill'!J47/1000000</f>
        <v>10.290910999999999</v>
      </c>
      <c r="K47" s="193">
        <f>'TS Mem Bill'!K47/1000000</f>
        <v>10.646281999999999</v>
      </c>
      <c r="L47" s="193">
        <f>'TS Mem Bill'!L47/1000000</f>
        <v>10.802954</v>
      </c>
      <c r="M47" s="193">
        <f>'TS Mem Bill'!M47/1000000</f>
        <v>10.817164</v>
      </c>
      <c r="O47" s="202">
        <f t="shared" si="4"/>
        <v>7.4629069542025486E-3</v>
      </c>
      <c r="P47" s="202">
        <f t="shared" si="5"/>
        <v>7.5147449355567938E-3</v>
      </c>
      <c r="Q47" s="202">
        <f t="shared" si="6"/>
        <v>7.3900392460206719E-3</v>
      </c>
      <c r="R47" s="202">
        <f t="shared" si="7"/>
        <v>8.1059395554274032E-3</v>
      </c>
      <c r="S47" s="202">
        <f t="shared" si="8"/>
        <v>7.8717592307686983E-3</v>
      </c>
      <c r="T47" s="202">
        <f t="shared" si="9"/>
        <v>8.005209254225808E-3</v>
      </c>
      <c r="U47" s="202">
        <f t="shared" si="10"/>
        <v>8.3268423090191463E-3</v>
      </c>
      <c r="V47" s="202">
        <f t="shared" si="11"/>
        <v>8.5949174866585508E-3</v>
      </c>
      <c r="W47" s="202">
        <f t="shared" si="12"/>
        <v>9.0308200898735359E-3</v>
      </c>
      <c r="X47" s="202">
        <f t="shared" si="12"/>
        <v>9.3147756319977518E-3</v>
      </c>
      <c r="Z47" s="194">
        <f>'TS Mem Bill'!Z47</f>
        <v>118324</v>
      </c>
      <c r="AA47" s="194">
        <f>'TS Mem Bill'!AA47</f>
        <v>114323</v>
      </c>
      <c r="AB47" s="194">
        <f>'TS Mem Bill'!AB47</f>
        <v>112208</v>
      </c>
      <c r="AC47" s="194">
        <f>'TS Mem Bill'!AC47</f>
        <v>126147</v>
      </c>
      <c r="AD47" s="194">
        <f>'TS Mem Bill'!AD47</f>
        <v>123203.875</v>
      </c>
      <c r="AE47" s="194">
        <f>'TS Mem Bill'!AE47</f>
        <v>128567.246</v>
      </c>
      <c r="AF47" s="194">
        <f>'TS Mem Bill'!AF47</f>
        <v>138278.717</v>
      </c>
      <c r="AG47" s="194">
        <f>'TS Mem Bill'!AG47</f>
        <v>141022.34700000001</v>
      </c>
      <c r="AH47" s="194">
        <f>'TS Mem Bill'!AH47</f>
        <v>144053.49</v>
      </c>
      <c r="AI47" s="194">
        <f>'TS Mem Bill'!AI47</f>
        <v>147487.42600000001</v>
      </c>
      <c r="AJ47" s="203"/>
      <c r="AK47" s="194"/>
    </row>
    <row r="48" spans="2:37" x14ac:dyDescent="0.7">
      <c r="B48" s="188">
        <f t="shared" si="13"/>
        <v>42</v>
      </c>
      <c r="C48" s="188" t="s">
        <v>90</v>
      </c>
      <c r="D48" s="193">
        <f>'TS Mem Bill'!D48/1000000</f>
        <v>60.574624</v>
      </c>
      <c r="E48" s="193">
        <f>'TS Mem Bill'!E48/1000000</f>
        <v>65.167119</v>
      </c>
      <c r="F48" s="193">
        <f>'TS Mem Bill'!F48/1000000</f>
        <v>62.354731999999998</v>
      </c>
      <c r="G48" s="193">
        <f>'TS Mem Bill'!G48/1000000</f>
        <v>53.127602000000003</v>
      </c>
      <c r="H48" s="193">
        <f>'TS Mem Bill'!H48/1000000</f>
        <v>50.017108</v>
      </c>
      <c r="I48" s="193">
        <f>'TS Mem Bill'!I48/1000000</f>
        <v>56.362904999999998</v>
      </c>
      <c r="J48" s="193">
        <f>'TS Mem Bill'!J48/1000000</f>
        <v>59.370485000000002</v>
      </c>
      <c r="K48" s="193">
        <f>'TS Mem Bill'!K48/1000000</f>
        <v>52.988776000000001</v>
      </c>
      <c r="L48" s="193">
        <f>'TS Mem Bill'!L48/1000000</f>
        <v>48.045881000000001</v>
      </c>
      <c r="M48" s="193">
        <f>'TS Mem Bill'!M48/1000000</f>
        <v>36.944566000000002</v>
      </c>
      <c r="O48" s="202">
        <f t="shared" si="4"/>
        <v>5.6766461644864166E-2</v>
      </c>
      <c r="P48" s="202">
        <f t="shared" si="5"/>
        <v>5.9725922169047235E-2</v>
      </c>
      <c r="Q48" s="202">
        <f t="shared" si="6"/>
        <v>5.661039500219732E-2</v>
      </c>
      <c r="R48" s="202">
        <f t="shared" si="7"/>
        <v>4.7195206247994247E-2</v>
      </c>
      <c r="S48" s="202">
        <f t="shared" si="8"/>
        <v>4.4076430383265454E-2</v>
      </c>
      <c r="T48" s="202">
        <f t="shared" si="9"/>
        <v>4.6971439947141154E-2</v>
      </c>
      <c r="U48" s="202">
        <f t="shared" si="10"/>
        <v>4.8039349130994002E-2</v>
      </c>
      <c r="V48" s="202">
        <f t="shared" si="11"/>
        <v>4.2778705038907766E-2</v>
      </c>
      <c r="W48" s="202">
        <f t="shared" si="12"/>
        <v>4.0164357579461435E-2</v>
      </c>
      <c r="X48" s="202">
        <f t="shared" si="12"/>
        <v>3.1813360979969674E-2</v>
      </c>
      <c r="Z48" s="194">
        <f>'TS Mem Bill'!Z48</f>
        <v>977656</v>
      </c>
      <c r="AA48" s="194">
        <f>'TS Mem Bill'!AA48</f>
        <v>916374</v>
      </c>
      <c r="AB48" s="194">
        <f>'TS Mem Bill'!AB48</f>
        <v>908021</v>
      </c>
      <c r="AC48" s="194">
        <f>'TS Mem Bill'!AC48</f>
        <v>769302</v>
      </c>
      <c r="AD48" s="194">
        <f>'TS Mem Bill'!AD48</f>
        <v>745834.598</v>
      </c>
      <c r="AE48" s="194">
        <f>'TS Mem Bill'!AE48</f>
        <v>790109.55099999998</v>
      </c>
      <c r="AF48" s="194">
        <f>'TS Mem Bill'!AF48</f>
        <v>838906.54700000002</v>
      </c>
      <c r="AG48" s="194">
        <f>'TS Mem Bill'!AG48</f>
        <v>811902.93</v>
      </c>
      <c r="AH48" s="194">
        <f>'TS Mem Bill'!AH48</f>
        <v>762540.43700000003</v>
      </c>
      <c r="AI48" s="194">
        <f>'TS Mem Bill'!AI48</f>
        <v>602701.375</v>
      </c>
      <c r="AJ48" s="203"/>
      <c r="AK48" s="194"/>
    </row>
    <row r="49" spans="2:37" x14ac:dyDescent="0.7">
      <c r="B49" s="188">
        <f t="shared" si="13"/>
        <v>43</v>
      </c>
      <c r="C49" s="188" t="s">
        <v>91</v>
      </c>
      <c r="D49" s="193">
        <f>'TS Mem Bill'!D49/1000000</f>
        <v>9.8977020000000007</v>
      </c>
      <c r="E49" s="193">
        <f>'TS Mem Bill'!E49/1000000</f>
        <v>9.9585170000000005</v>
      </c>
      <c r="F49" s="193">
        <f>'TS Mem Bill'!F49/1000000</f>
        <v>10.131667999999999</v>
      </c>
      <c r="G49" s="193">
        <f>'TS Mem Bill'!G49/1000000</f>
        <v>11.009721000000001</v>
      </c>
      <c r="H49" s="193">
        <f>'TS Mem Bill'!H49/1000000</f>
        <v>12.207862</v>
      </c>
      <c r="I49" s="193">
        <f>'TS Mem Bill'!I49/1000000</f>
        <v>13.972835999999999</v>
      </c>
      <c r="J49" s="193">
        <f>'TS Mem Bill'!J49/1000000</f>
        <v>15.094965999999999</v>
      </c>
      <c r="K49" s="193">
        <f>'TS Mem Bill'!K49/1000000</f>
        <v>15.074453</v>
      </c>
      <c r="L49" s="193">
        <f>'TS Mem Bill'!L49/1000000</f>
        <v>13.782848</v>
      </c>
      <c r="M49" s="193">
        <f>'TS Mem Bill'!M49/1000000</f>
        <v>12.945126999999999</v>
      </c>
      <c r="O49" s="202">
        <f t="shared" si="4"/>
        <v>9.2754603141291542E-3</v>
      </c>
      <c r="P49" s="202">
        <f t="shared" si="5"/>
        <v>9.1270201965063663E-3</v>
      </c>
      <c r="Q49" s="202">
        <f t="shared" si="6"/>
        <v>9.1983031458001061E-3</v>
      </c>
      <c r="R49" s="202">
        <f t="shared" si="7"/>
        <v>9.7803407977622159E-3</v>
      </c>
      <c r="S49" s="202">
        <f t="shared" si="8"/>
        <v>1.0757898668821712E-2</v>
      </c>
      <c r="T49" s="202">
        <f t="shared" si="9"/>
        <v>1.1644613191340155E-2</v>
      </c>
      <c r="U49" s="202">
        <f t="shared" si="10"/>
        <v>1.2214020852187479E-2</v>
      </c>
      <c r="V49" s="202">
        <f t="shared" si="11"/>
        <v>1.2169852319477585E-2</v>
      </c>
      <c r="W49" s="202">
        <f t="shared" si="12"/>
        <v>1.1521887496149043E-2</v>
      </c>
      <c r="X49" s="202">
        <f t="shared" si="12"/>
        <v>1.1147187334195558E-2</v>
      </c>
      <c r="Z49" s="194">
        <f>'TS Mem Bill'!Z49</f>
        <v>140528</v>
      </c>
      <c r="AA49" s="194">
        <f>'TS Mem Bill'!AA49</f>
        <v>137333</v>
      </c>
      <c r="AB49" s="194">
        <f>'TS Mem Bill'!AB49</f>
        <v>137616</v>
      </c>
      <c r="AC49" s="194">
        <f>'TS Mem Bill'!AC49</f>
        <v>150086</v>
      </c>
      <c r="AD49" s="194">
        <f>'TS Mem Bill'!AD49</f>
        <v>166151.51</v>
      </c>
      <c r="AE49" s="194">
        <f>'TS Mem Bill'!AE49</f>
        <v>182816.266</v>
      </c>
      <c r="AF49" s="194">
        <f>'TS Mem Bill'!AF49</f>
        <v>200796.00899999999</v>
      </c>
      <c r="AG49" s="194">
        <f>'TS Mem Bill'!AG49</f>
        <v>198067.239</v>
      </c>
      <c r="AH49" s="194">
        <f>'TS Mem Bill'!AH49</f>
        <v>178796.62700000001</v>
      </c>
      <c r="AI49" s="194">
        <f>'TS Mem Bill'!AI49</f>
        <v>170170.24100000001</v>
      </c>
      <c r="AJ49" s="203"/>
      <c r="AK49" s="194"/>
    </row>
    <row r="50" spans="2:37" x14ac:dyDescent="0.7">
      <c r="B50" s="188">
        <f t="shared" si="13"/>
        <v>44</v>
      </c>
      <c r="C50" s="188" t="s">
        <v>107</v>
      </c>
      <c r="D50" s="193">
        <f>'TS Mem Bill'!D50/1000000</f>
        <v>30.410359</v>
      </c>
      <c r="E50" s="193">
        <f>'TS Mem Bill'!E50/1000000</f>
        <v>28.854839999999999</v>
      </c>
      <c r="F50" s="193">
        <f>'TS Mem Bill'!F50/1000000</f>
        <v>25.126958999999999</v>
      </c>
      <c r="G50" s="193">
        <f>'TS Mem Bill'!G50/1000000</f>
        <v>27.041858999999999</v>
      </c>
      <c r="H50" s="193">
        <f>'TS Mem Bill'!H50/1000000</f>
        <v>27.773067000000001</v>
      </c>
      <c r="I50" s="193">
        <f>'TS Mem Bill'!I50/1000000</f>
        <v>28.544643000000001</v>
      </c>
      <c r="J50" s="193">
        <f>'TS Mem Bill'!J50/1000000</f>
        <v>28.861978000000001</v>
      </c>
      <c r="K50" s="193">
        <f>'TS Mem Bill'!K50/1000000</f>
        <v>29.797706000000002</v>
      </c>
      <c r="L50" s="193">
        <f>'TS Mem Bill'!L50/1000000</f>
        <v>30.020914999999999</v>
      </c>
      <c r="M50" s="193">
        <f>'TS Mem Bill'!M50/1000000</f>
        <v>30.565113</v>
      </c>
      <c r="O50" s="202">
        <f t="shared" si="4"/>
        <v>2.8498542191199565E-2</v>
      </c>
      <c r="P50" s="202">
        <f t="shared" si="5"/>
        <v>2.6445574923149678E-2</v>
      </c>
      <c r="Q50" s="202">
        <f t="shared" si="6"/>
        <v>2.2812175252297083E-2</v>
      </c>
      <c r="R50" s="202">
        <f t="shared" si="7"/>
        <v>2.4022279658588379E-2</v>
      </c>
      <c r="S50" s="202">
        <f t="shared" si="8"/>
        <v>2.4474378929610789E-2</v>
      </c>
      <c r="T50" s="202">
        <f t="shared" si="9"/>
        <v>2.3788393882236608E-2</v>
      </c>
      <c r="U50" s="202">
        <f t="shared" si="10"/>
        <v>2.3353533961413118E-2</v>
      </c>
      <c r="V50" s="202">
        <f t="shared" si="11"/>
        <v>2.4056175138110231E-2</v>
      </c>
      <c r="W50" s="202">
        <f t="shared" si="12"/>
        <v>2.5096235927542204E-2</v>
      </c>
      <c r="X50" s="202">
        <f t="shared" si="12"/>
        <v>2.6319945760428308E-2</v>
      </c>
      <c r="Z50" s="194">
        <f>'TS Mem Bill'!Z50</f>
        <v>446370</v>
      </c>
      <c r="AA50" s="194">
        <f>'TS Mem Bill'!AA50</f>
        <v>391253</v>
      </c>
      <c r="AB50" s="194">
        <f>'TS Mem Bill'!AB50</f>
        <v>336503</v>
      </c>
      <c r="AC50" s="194">
        <f>'TS Mem Bill'!AC50</f>
        <v>361799</v>
      </c>
      <c r="AD50" s="194">
        <f>'TS Mem Bill'!AD50</f>
        <v>363159.19199999998</v>
      </c>
      <c r="AE50" s="194">
        <f>'TS Mem Bill'!AE50</f>
        <v>356467.25599999999</v>
      </c>
      <c r="AF50" s="194">
        <f>'TS Mem Bill'!AF50</f>
        <v>364674.46600000001</v>
      </c>
      <c r="AG50" s="194">
        <f>'TS Mem Bill'!AG50</f>
        <v>366798.01</v>
      </c>
      <c r="AH50" s="194">
        <f>'TS Mem Bill'!AH50</f>
        <v>378240.23200000002</v>
      </c>
      <c r="AI50" s="194">
        <f>'TS Mem Bill'!AI50</f>
        <v>403230.424</v>
      </c>
      <c r="AJ50" s="203"/>
      <c r="AK50" s="194"/>
    </row>
    <row r="51" spans="2:37" ht="15.25" thickBot="1" x14ac:dyDescent="0.85">
      <c r="C51" s="204" t="s">
        <v>2</v>
      </c>
      <c r="D51" s="205">
        <f>'TS Mem Bill'!D51/1000000</f>
        <v>1067.0847229999999</v>
      </c>
      <c r="E51" s="205">
        <f>'TS Mem Bill'!E51/1000000</f>
        <v>1091.102768</v>
      </c>
      <c r="F51" s="205">
        <f>'TS Mem Bill'!F51/1000000</f>
        <v>1101.471417</v>
      </c>
      <c r="G51" s="205">
        <f>'TS Mem Bill'!G51/1000000</f>
        <v>1125.6991169999999</v>
      </c>
      <c r="H51" s="205">
        <f>'TS Mem Bill'!H51/1000000</f>
        <v>1134.7812779999999</v>
      </c>
      <c r="I51" s="205">
        <f>'TS Mem Bill'!I51/1000000</f>
        <v>1199.939901</v>
      </c>
      <c r="J51" s="205">
        <f>'TS Mem Bill'!J51/1000000</f>
        <v>1235.871969</v>
      </c>
      <c r="K51" s="205">
        <f>'TS Mem Bill'!K51/1000000</f>
        <v>1238.6718100000001</v>
      </c>
      <c r="L51" s="205">
        <f>'TS Mem Bill'!L51/1000000</f>
        <v>1196.231781</v>
      </c>
      <c r="M51" s="205">
        <f>'TS Mem Bill'!M51/1000000</f>
        <v>1161.2908809999999</v>
      </c>
      <c r="O51" s="206">
        <f t="shared" ref="O51:U51" si="14">SUM(O7:O50)</f>
        <v>0.99999999718860177</v>
      </c>
      <c r="P51" s="206">
        <f t="shared" si="14"/>
        <v>1.000000000916504</v>
      </c>
      <c r="Q51" s="206">
        <f t="shared" si="14"/>
        <v>0.99999999909212345</v>
      </c>
      <c r="R51" s="206">
        <f t="shared" si="14"/>
        <v>1.0000000008883367</v>
      </c>
      <c r="S51" s="206">
        <f t="shared" si="14"/>
        <v>1.0000000017624542</v>
      </c>
      <c r="T51" s="206">
        <f t="shared" si="14"/>
        <v>0.99999999916662474</v>
      </c>
      <c r="U51" s="206">
        <f t="shared" si="14"/>
        <v>1.000000000809145</v>
      </c>
      <c r="V51" s="206">
        <f t="shared" ref="V51:W51" si="15">SUM(V7:V50)</f>
        <v>0.99999999999999978</v>
      </c>
      <c r="W51" s="206">
        <f t="shared" si="15"/>
        <v>1.0000000000000002</v>
      </c>
      <c r="X51" s="206">
        <f t="shared" ref="X51" si="16">SUM(X7:X50)</f>
        <v>0.99999999999999989</v>
      </c>
      <c r="Z51" s="207">
        <f>SUM(Z7:Z50)</f>
        <v>15717468</v>
      </c>
      <c r="AA51" s="207">
        <f t="shared" ref="AA51:AF51" si="17">SUM(AA7:AA50)</f>
        <v>15313508</v>
      </c>
      <c r="AB51" s="207">
        <f t="shared" si="17"/>
        <v>15426582</v>
      </c>
      <c r="AC51" s="207">
        <f t="shared" si="17"/>
        <v>15780669</v>
      </c>
      <c r="AD51" s="207">
        <f>SUM(AD7:AD50)</f>
        <v>15746382.382999996</v>
      </c>
      <c r="AE51" s="207">
        <f t="shared" si="17"/>
        <v>15905656.089999996</v>
      </c>
      <c r="AF51" s="207">
        <f t="shared" si="17"/>
        <v>16384415.244000005</v>
      </c>
      <c r="AG51" s="207">
        <f t="shared" ref="AG51:AH51" si="18">SUM(AG7:AG50)</f>
        <v>16412524.959999997</v>
      </c>
      <c r="AH51" s="207">
        <f t="shared" si="18"/>
        <v>15884777.216</v>
      </c>
      <c r="AI51" s="207">
        <f>SUM(AI7:AI50)</f>
        <v>15676829.749000005</v>
      </c>
    </row>
    <row r="52" spans="2:37" ht="15.25" thickTop="1" x14ac:dyDescent="0.7"/>
    <row r="54" spans="2:37" x14ac:dyDescent="0.7">
      <c r="B54" s="236" t="s">
        <v>60</v>
      </c>
      <c r="C54" s="237"/>
    </row>
    <row r="55" spans="2:37" x14ac:dyDescent="0.7">
      <c r="C55" s="188" t="s">
        <v>343</v>
      </c>
    </row>
    <row r="56" spans="2:37" x14ac:dyDescent="0.7">
      <c r="C56" s="188" t="s">
        <v>344</v>
      </c>
    </row>
    <row r="57" spans="2:37" x14ac:dyDescent="0.7">
      <c r="C57" s="188" t="s">
        <v>346</v>
      </c>
    </row>
    <row r="58" spans="2:37" x14ac:dyDescent="0.7">
      <c r="C58" s="188" t="s">
        <v>345</v>
      </c>
    </row>
  </sheetData>
  <pageMargins left="0.7" right="0.7" top="0.75" bottom="0.75" header="0.3" footer="0.3"/>
  <pageSetup scale="47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1"/>
    <pageSetUpPr autoPageBreaks="0"/>
  </sheetPr>
  <dimension ref="A1"/>
  <sheetViews>
    <sheetView showGridLines="0" zoomScale="85" zoomScaleNormal="85" workbookViewId="0"/>
  </sheetViews>
  <sheetFormatPr defaultRowHeight="14.75" x14ac:dyDescent="0.7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autoPageBreaks="0" fitToPage="1"/>
  </sheetPr>
  <dimension ref="A1:U109"/>
  <sheetViews>
    <sheetView showGridLines="0" zoomScale="85" zoomScaleNormal="85" zoomScaleSheetLayoutView="85" workbookViewId="0"/>
  </sheetViews>
  <sheetFormatPr defaultColWidth="8.7265625" defaultRowHeight="14.5" x14ac:dyDescent="0.75"/>
  <cols>
    <col min="1" max="1" width="8.7265625" style="162"/>
    <col min="2" max="2" width="48.26953125" style="162" customWidth="1"/>
    <col min="3" max="3" width="15" style="162" bestFit="1" customWidth="1"/>
    <col min="4" max="6" width="12" style="162" customWidth="1"/>
    <col min="7" max="8" width="11.7265625" style="162" customWidth="1"/>
    <col min="9" max="9" width="15" style="162" bestFit="1" customWidth="1"/>
    <col min="10" max="10" width="11.7265625" style="162" customWidth="1"/>
    <col min="11" max="11" width="44.54296875" style="162" customWidth="1"/>
    <col min="12" max="14" width="11.7265625" style="162" customWidth="1"/>
    <col min="15" max="18" width="11.36328125" style="162" bestFit="1" customWidth="1"/>
    <col min="19" max="20" width="11.36328125" style="162" customWidth="1"/>
    <col min="21" max="22" width="11.36328125" style="162" bestFit="1" customWidth="1"/>
    <col min="23" max="16384" width="8.7265625" style="162"/>
  </cols>
  <sheetData>
    <row r="1" spans="1:21" x14ac:dyDescent="0.75">
      <c r="A1" s="161" t="str" cm="1">
        <f t="array" aca="1" ref="A1" ca="1">MID(CELL("filename",A1),FIND("]",CELL("filename",A1))+1,255)</f>
        <v>2021-12-31 TS 10-K BalSht</v>
      </c>
    </row>
    <row r="2" spans="1:21" ht="14.5" customHeight="1" x14ac:dyDescent="0.75">
      <c r="A2" s="161"/>
    </row>
    <row r="3" spans="1:21" ht="14.5" customHeight="1" x14ac:dyDescent="0.75">
      <c r="B3" s="162" t="s">
        <v>132</v>
      </c>
    </row>
    <row r="4" spans="1:21" ht="14.5" customHeight="1" x14ac:dyDescent="0.75">
      <c r="B4" s="162" t="s">
        <v>133</v>
      </c>
    </row>
    <row r="5" spans="1:21" ht="14.5" customHeight="1" x14ac:dyDescent="0.75">
      <c r="B5" s="163" t="s">
        <v>313</v>
      </c>
      <c r="E5" s="162" t="s">
        <v>324</v>
      </c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</row>
    <row r="6" spans="1:21" ht="14.5" customHeight="1" x14ac:dyDescent="0.75"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</row>
    <row r="7" spans="1:21" ht="14.5" customHeight="1" x14ac:dyDescent="0.75">
      <c r="B7" s="165" t="s">
        <v>46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</row>
    <row r="8" spans="1:21" ht="14.5" customHeight="1" x14ac:dyDescent="0.75">
      <c r="B8" s="164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164"/>
    </row>
    <row r="9" spans="1:21" ht="14.5" customHeight="1" x14ac:dyDescent="0.75">
      <c r="B9" s="166" t="s">
        <v>3</v>
      </c>
      <c r="C9" s="164"/>
      <c r="D9" s="164"/>
      <c r="E9" s="166" t="s">
        <v>55</v>
      </c>
      <c r="F9" s="166"/>
      <c r="G9" s="166"/>
      <c r="H9" s="166"/>
      <c r="I9" s="164"/>
      <c r="J9" s="164"/>
      <c r="K9" s="166" t="s">
        <v>62</v>
      </c>
      <c r="L9" s="164"/>
      <c r="M9" s="164"/>
      <c r="N9" s="164"/>
      <c r="O9" s="164"/>
      <c r="P9" s="164"/>
      <c r="Q9" s="164"/>
      <c r="R9" s="164"/>
      <c r="S9" s="164"/>
      <c r="T9" s="164"/>
      <c r="U9" s="164"/>
    </row>
    <row r="10" spans="1:21" ht="14.5" customHeight="1" x14ac:dyDescent="0.75">
      <c r="B10" s="167" t="s">
        <v>45</v>
      </c>
      <c r="C10" s="164"/>
      <c r="D10" s="164"/>
      <c r="E10" s="164" t="s">
        <v>4</v>
      </c>
      <c r="F10" s="164"/>
      <c r="G10" s="164"/>
      <c r="H10" s="164"/>
      <c r="I10" s="168">
        <v>3101870</v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</row>
    <row r="11" spans="1:21" ht="14.5" customHeight="1" x14ac:dyDescent="0.75">
      <c r="B11" s="164" t="s">
        <v>10</v>
      </c>
      <c r="C11" s="168">
        <v>5606732</v>
      </c>
      <c r="D11" s="164"/>
      <c r="E11" s="169"/>
      <c r="F11" s="169"/>
      <c r="G11" s="169"/>
      <c r="H11" s="169"/>
      <c r="I11" s="170"/>
      <c r="J11" s="164"/>
      <c r="L11" s="171" t="s">
        <v>61</v>
      </c>
      <c r="M11" s="171" t="s">
        <v>9</v>
      </c>
      <c r="N11" s="171" t="s">
        <v>58</v>
      </c>
      <c r="O11" s="171" t="s">
        <v>1</v>
      </c>
      <c r="P11" s="171" t="s">
        <v>2</v>
      </c>
      <c r="Q11" s="164"/>
      <c r="R11" s="164"/>
      <c r="S11" s="164"/>
      <c r="T11" s="164"/>
      <c r="U11" s="164"/>
    </row>
    <row r="12" spans="1:21" ht="14.5" customHeight="1" x14ac:dyDescent="0.75">
      <c r="B12" s="164" t="s">
        <v>11</v>
      </c>
      <c r="C12" s="168">
        <v>107636</v>
      </c>
      <c r="D12" s="164"/>
      <c r="E12" s="167" t="s">
        <v>52</v>
      </c>
      <c r="F12" s="167"/>
      <c r="G12" s="167"/>
      <c r="H12" s="167"/>
      <c r="I12" s="168"/>
      <c r="J12" s="164"/>
      <c r="K12" s="162" t="s">
        <v>286</v>
      </c>
      <c r="L12" s="168">
        <v>3049233</v>
      </c>
      <c r="M12" s="168">
        <v>1879148</v>
      </c>
      <c r="N12" s="168">
        <v>406693</v>
      </c>
      <c r="O12" s="168">
        <v>271658</v>
      </c>
      <c r="P12" s="168">
        <f>SUM(L12:O12)</f>
        <v>5606732</v>
      </c>
      <c r="Q12" s="164"/>
      <c r="R12" s="215"/>
      <c r="S12" s="164"/>
      <c r="T12" s="164"/>
      <c r="U12" s="164"/>
    </row>
    <row r="13" spans="1:21" ht="14.5" customHeight="1" x14ac:dyDescent="0.75">
      <c r="B13" s="164" t="s">
        <v>12</v>
      </c>
      <c r="C13" s="172">
        <f>C11+C12</f>
        <v>5714368</v>
      </c>
      <c r="D13" s="164"/>
      <c r="E13" s="164" t="s">
        <v>33</v>
      </c>
      <c r="F13" s="164"/>
      <c r="G13" s="164"/>
      <c r="H13" s="164"/>
      <c r="I13" s="168">
        <v>17217</v>
      </c>
      <c r="J13" s="164"/>
      <c r="K13" s="162" t="s">
        <v>287</v>
      </c>
      <c r="L13" s="168">
        <v>-1318197</v>
      </c>
      <c r="M13" s="168">
        <v>-672556</v>
      </c>
      <c r="N13" s="168">
        <v>-251567</v>
      </c>
      <c r="O13" s="168">
        <v>-124877</v>
      </c>
      <c r="P13" s="168">
        <f>SUM(L13:O13)</f>
        <v>-2367197</v>
      </c>
      <c r="Q13" s="164"/>
      <c r="R13" s="215"/>
      <c r="S13" s="164"/>
      <c r="T13" s="164"/>
      <c r="U13" s="164"/>
    </row>
    <row r="14" spans="1:21" ht="14.5" customHeight="1" x14ac:dyDescent="0.75">
      <c r="B14" s="164" t="s">
        <v>13</v>
      </c>
      <c r="C14" s="168">
        <v>-2367197</v>
      </c>
      <c r="D14" s="164"/>
      <c r="E14" s="164" t="s">
        <v>34</v>
      </c>
      <c r="F14" s="164"/>
      <c r="G14" s="164"/>
      <c r="H14" s="164"/>
      <c r="I14" s="168">
        <v>105965</v>
      </c>
      <c r="J14" s="164"/>
      <c r="K14" s="162" t="s">
        <v>288</v>
      </c>
      <c r="L14" s="172">
        <f>L12+L13</f>
        <v>1731036</v>
      </c>
      <c r="M14" s="172">
        <f t="shared" ref="M14:P16" si="0">M12+M13</f>
        <v>1206592</v>
      </c>
      <c r="N14" s="172">
        <f t="shared" si="0"/>
        <v>155126</v>
      </c>
      <c r="O14" s="172">
        <f t="shared" si="0"/>
        <v>146781</v>
      </c>
      <c r="P14" s="172">
        <f t="shared" si="0"/>
        <v>3239535</v>
      </c>
      <c r="Q14" s="164"/>
      <c r="R14" s="215"/>
      <c r="S14" s="164"/>
      <c r="T14" s="164"/>
      <c r="U14" s="164"/>
    </row>
    <row r="15" spans="1:21" ht="14.5" customHeight="1" x14ac:dyDescent="0.75">
      <c r="B15" s="164" t="s">
        <v>14</v>
      </c>
      <c r="C15" s="173">
        <f>C13+C14</f>
        <v>3347171</v>
      </c>
      <c r="D15" s="164"/>
      <c r="E15" s="164" t="s">
        <v>35</v>
      </c>
      <c r="F15" s="164"/>
      <c r="G15" s="164"/>
      <c r="H15" s="164"/>
      <c r="I15" s="168">
        <v>49997</v>
      </c>
      <c r="J15" s="164"/>
      <c r="K15" s="162" t="s">
        <v>11</v>
      </c>
      <c r="L15" s="164"/>
      <c r="M15" s="164"/>
      <c r="N15" s="164"/>
      <c r="O15" s="164"/>
      <c r="P15" s="168">
        <v>107636</v>
      </c>
      <c r="Q15" s="164"/>
      <c r="R15" s="215"/>
      <c r="S15" s="164"/>
      <c r="T15" s="164"/>
      <c r="U15" s="164"/>
    </row>
    <row r="16" spans="1:21" ht="14.5" customHeight="1" x14ac:dyDescent="0.75">
      <c r="B16" s="164" t="s">
        <v>15</v>
      </c>
      <c r="C16" s="168">
        <v>1093922</v>
      </c>
      <c r="D16" s="164"/>
      <c r="E16" s="164" t="s">
        <v>36</v>
      </c>
      <c r="F16" s="164"/>
      <c r="G16" s="164"/>
      <c r="H16" s="164"/>
      <c r="I16" s="168">
        <v>32882</v>
      </c>
      <c r="J16" s="164"/>
      <c r="K16" s="162" t="s">
        <v>14</v>
      </c>
      <c r="L16" s="174"/>
      <c r="M16" s="168"/>
      <c r="N16" s="175"/>
      <c r="O16" s="175"/>
      <c r="P16" s="173">
        <f t="shared" si="0"/>
        <v>3347171</v>
      </c>
      <c r="Q16" s="164"/>
      <c r="R16" s="164"/>
      <c r="S16" s="164"/>
      <c r="T16" s="164"/>
      <c r="U16" s="164"/>
    </row>
    <row r="17" spans="2:21" ht="14.5" customHeight="1" x14ac:dyDescent="0.75">
      <c r="B17" s="164" t="s">
        <v>16</v>
      </c>
      <c r="C17" s="168">
        <v>-823087</v>
      </c>
      <c r="D17" s="164"/>
      <c r="E17" s="164" t="s">
        <v>37</v>
      </c>
      <c r="F17" s="164"/>
      <c r="G17" s="164"/>
      <c r="H17" s="164"/>
      <c r="I17" s="168">
        <v>7003</v>
      </c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64"/>
      <c r="U17" s="164"/>
    </row>
    <row r="18" spans="2:21" ht="14.5" customHeight="1" x14ac:dyDescent="0.75">
      <c r="B18" s="164" t="s">
        <v>17</v>
      </c>
      <c r="C18" s="172">
        <f>C16+C17</f>
        <v>270835</v>
      </c>
      <c r="D18" s="164"/>
      <c r="E18" s="164" t="s">
        <v>38</v>
      </c>
      <c r="F18" s="164"/>
      <c r="G18" s="164"/>
      <c r="H18" s="164"/>
      <c r="I18" s="168">
        <v>25716</v>
      </c>
      <c r="J18" s="164"/>
      <c r="K18" s="164"/>
      <c r="L18" s="164"/>
      <c r="M18" s="164"/>
      <c r="N18" s="164"/>
      <c r="O18" s="164"/>
      <c r="P18" s="164"/>
      <c r="Q18" s="164"/>
      <c r="R18" s="164"/>
      <c r="S18" s="164"/>
      <c r="T18" s="164"/>
      <c r="U18" s="164"/>
    </row>
    <row r="19" spans="2:21" ht="14.5" customHeight="1" x14ac:dyDescent="0.75">
      <c r="B19" s="164" t="s">
        <v>18</v>
      </c>
      <c r="C19" s="172">
        <f>C15+C18</f>
        <v>3618006</v>
      </c>
      <c r="D19" s="164"/>
      <c r="E19" s="164" t="s">
        <v>39</v>
      </c>
      <c r="F19" s="164"/>
      <c r="G19" s="164"/>
      <c r="H19" s="164"/>
      <c r="I19" s="168">
        <v>33877</v>
      </c>
      <c r="J19" s="164"/>
      <c r="K19" s="177" t="s">
        <v>1</v>
      </c>
      <c r="N19" s="164"/>
      <c r="O19" s="164"/>
      <c r="P19" s="164"/>
      <c r="Q19" s="164"/>
      <c r="R19" s="164"/>
      <c r="S19" s="164"/>
      <c r="T19" s="164"/>
      <c r="U19" s="164"/>
    </row>
    <row r="20" spans="2:21" ht="14.5" customHeight="1" x14ac:dyDescent="0.75">
      <c r="B20" s="164"/>
      <c r="C20" s="168"/>
      <c r="D20" s="164"/>
      <c r="E20" s="164" t="s">
        <v>40</v>
      </c>
      <c r="F20" s="164"/>
      <c r="G20" s="164"/>
      <c r="H20" s="164"/>
      <c r="I20" s="168">
        <v>93039</v>
      </c>
      <c r="J20" s="164"/>
      <c r="K20" s="162" t="s">
        <v>117</v>
      </c>
      <c r="L20" s="178">
        <v>19339</v>
      </c>
      <c r="O20" s="164"/>
      <c r="P20" s="164"/>
      <c r="Q20" s="164"/>
      <c r="R20" s="164"/>
      <c r="S20" s="164"/>
      <c r="T20" s="164"/>
      <c r="U20" s="164"/>
    </row>
    <row r="21" spans="2:21" ht="14.5" customHeight="1" x14ac:dyDescent="0.75">
      <c r="B21" s="167" t="s">
        <v>47</v>
      </c>
      <c r="C21" s="168"/>
      <c r="D21" s="164"/>
      <c r="E21" s="164" t="s">
        <v>53</v>
      </c>
      <c r="F21" s="164"/>
      <c r="G21" s="164"/>
      <c r="H21" s="164"/>
      <c r="I21" s="172">
        <f>SUM(I13:I20)</f>
        <v>365696</v>
      </c>
      <c r="J21" s="164"/>
      <c r="K21" s="162" t="s">
        <v>126</v>
      </c>
      <c r="L21" s="178">
        <v>1622</v>
      </c>
      <c r="O21" s="164"/>
      <c r="P21" s="164"/>
      <c r="Q21" s="164"/>
      <c r="R21" s="164"/>
      <c r="S21" s="164"/>
      <c r="T21" s="164"/>
      <c r="U21" s="164"/>
    </row>
    <row r="22" spans="2:21" ht="14.5" customHeight="1" x14ac:dyDescent="0.75">
      <c r="B22" s="164" t="s">
        <v>19</v>
      </c>
      <c r="C22" s="168">
        <v>163097</v>
      </c>
      <c r="D22" s="164"/>
      <c r="E22" s="164"/>
      <c r="F22" s="164"/>
      <c r="G22" s="164"/>
      <c r="H22" s="164"/>
      <c r="I22" s="168"/>
      <c r="J22" s="168"/>
      <c r="K22" s="162" t="s">
        <v>127</v>
      </c>
      <c r="L22" s="178">
        <v>3523</v>
      </c>
      <c r="O22" s="164"/>
      <c r="P22" s="164"/>
      <c r="Q22" s="164"/>
      <c r="R22" s="164"/>
      <c r="S22" s="164"/>
      <c r="T22" s="164"/>
      <c r="U22" s="164"/>
    </row>
    <row r="23" spans="2:21" ht="14.5" customHeight="1" x14ac:dyDescent="0.75">
      <c r="B23" s="164" t="s">
        <v>20</v>
      </c>
      <c r="C23" s="168">
        <v>2273</v>
      </c>
      <c r="D23" s="164"/>
      <c r="E23" s="167" t="s">
        <v>54</v>
      </c>
      <c r="F23" s="167"/>
      <c r="G23" s="167"/>
      <c r="H23" s="167"/>
      <c r="I23" s="164"/>
      <c r="J23" s="164"/>
      <c r="K23" s="162" t="s">
        <v>118</v>
      </c>
      <c r="L23" s="178">
        <v>9287</v>
      </c>
      <c r="O23" s="164"/>
      <c r="P23" s="164"/>
      <c r="Q23" s="164"/>
      <c r="R23" s="164"/>
      <c r="S23" s="164"/>
      <c r="T23" s="164"/>
      <c r="U23" s="164"/>
    </row>
    <row r="24" spans="2:21" ht="14.5" customHeight="1" x14ac:dyDescent="0.75">
      <c r="B24" s="164" t="s">
        <v>21</v>
      </c>
      <c r="C24" s="168">
        <v>4101</v>
      </c>
      <c r="D24" s="164"/>
      <c r="E24" s="164" t="s">
        <v>41</v>
      </c>
      <c r="F24" s="164"/>
      <c r="G24" s="164"/>
      <c r="H24" s="164"/>
      <c r="I24" s="168">
        <v>146021</v>
      </c>
      <c r="J24" s="164"/>
      <c r="K24" s="162" t="s">
        <v>128</v>
      </c>
      <c r="L24" s="178">
        <v>13122</v>
      </c>
      <c r="O24" s="164"/>
      <c r="P24" s="164"/>
      <c r="Q24" s="164"/>
      <c r="R24" s="164"/>
      <c r="S24" s="164"/>
      <c r="T24" s="164"/>
      <c r="U24" s="164"/>
    </row>
    <row r="25" spans="2:21" ht="14.5" customHeight="1" x14ac:dyDescent="0.75">
      <c r="B25" s="164" t="s">
        <v>22</v>
      </c>
      <c r="C25" s="168">
        <v>0</v>
      </c>
      <c r="D25" s="164"/>
      <c r="E25" s="164" t="s">
        <v>42</v>
      </c>
      <c r="F25" s="164"/>
      <c r="G25" s="164"/>
      <c r="H25" s="164"/>
      <c r="I25" s="168">
        <v>18987</v>
      </c>
      <c r="J25" s="164"/>
      <c r="K25" s="162" t="s">
        <v>311</v>
      </c>
      <c r="L25" s="178">
        <v>24327</v>
      </c>
      <c r="O25" s="164"/>
      <c r="P25" s="164"/>
      <c r="Q25" s="164"/>
      <c r="R25" s="164"/>
    </row>
    <row r="26" spans="2:21" ht="14.5" customHeight="1" x14ac:dyDescent="0.75">
      <c r="B26" s="164" t="s">
        <v>23</v>
      </c>
      <c r="C26" s="168">
        <v>15873</v>
      </c>
      <c r="D26" s="164"/>
      <c r="E26" s="164" t="s">
        <v>96</v>
      </c>
      <c r="F26" s="164"/>
      <c r="I26" s="168">
        <v>0</v>
      </c>
      <c r="J26" s="164"/>
      <c r="K26" s="162" t="s">
        <v>1</v>
      </c>
      <c r="L26" s="178">
        <v>7099</v>
      </c>
      <c r="O26" s="164"/>
    </row>
    <row r="27" spans="2:21" ht="14.5" customHeight="1" x14ac:dyDescent="0.75">
      <c r="B27" s="164" t="s">
        <v>24</v>
      </c>
      <c r="C27" s="172">
        <f>SUM(C22:C26)</f>
        <v>185344</v>
      </c>
      <c r="D27" s="164"/>
      <c r="E27" s="164" t="s">
        <v>43</v>
      </c>
      <c r="F27" s="164"/>
      <c r="G27" s="164"/>
      <c r="H27" s="164"/>
      <c r="I27" s="168">
        <v>83278</v>
      </c>
      <c r="J27" s="164"/>
      <c r="K27" s="162" t="s">
        <v>216</v>
      </c>
      <c r="L27" s="179">
        <f>SUM(L20:L26)</f>
        <v>78319</v>
      </c>
      <c r="O27" s="164"/>
    </row>
    <row r="28" spans="2:21" ht="14.5" customHeight="1" x14ac:dyDescent="0.75">
      <c r="B28" s="164"/>
      <c r="C28" s="170"/>
      <c r="D28" s="164"/>
      <c r="E28" s="164" t="s">
        <v>1</v>
      </c>
      <c r="F28" s="164"/>
      <c r="G28" s="164"/>
      <c r="H28" s="164"/>
      <c r="I28" s="168">
        <v>78319</v>
      </c>
      <c r="J28" s="164"/>
    </row>
    <row r="29" spans="2:21" ht="14.5" customHeight="1" x14ac:dyDescent="0.75">
      <c r="B29" s="167" t="s">
        <v>48</v>
      </c>
      <c r="C29" s="170"/>
      <c r="D29" s="164"/>
      <c r="E29" s="164" t="s">
        <v>44</v>
      </c>
      <c r="F29" s="164"/>
      <c r="G29" s="164"/>
      <c r="H29" s="164"/>
      <c r="I29" s="172">
        <f>SUM(I24:I28)</f>
        <v>326605</v>
      </c>
      <c r="J29" s="164"/>
      <c r="K29" s="177" t="s">
        <v>257</v>
      </c>
    </row>
    <row r="30" spans="2:21" ht="14.5" customHeight="1" x14ac:dyDescent="0.75">
      <c r="B30" s="164" t="s">
        <v>25</v>
      </c>
      <c r="C30" s="168">
        <v>100555</v>
      </c>
      <c r="D30" s="164"/>
      <c r="E30" s="164"/>
      <c r="F30" s="164"/>
      <c r="G30" s="164"/>
      <c r="H30" s="164"/>
      <c r="I30" s="168"/>
      <c r="J30" s="164"/>
    </row>
    <row r="31" spans="2:21" ht="14.5" customHeight="1" x14ac:dyDescent="0.75">
      <c r="B31" s="164" t="s">
        <v>21</v>
      </c>
      <c r="C31" s="168">
        <v>480</v>
      </c>
      <c r="D31" s="164"/>
      <c r="E31" s="164" t="s">
        <v>8</v>
      </c>
      <c r="F31" s="164"/>
      <c r="G31" s="164"/>
      <c r="H31" s="164"/>
      <c r="I31" s="170">
        <v>12836</v>
      </c>
      <c r="J31" s="164"/>
      <c r="M31" s="171" t="s">
        <v>264</v>
      </c>
      <c r="N31" s="171"/>
    </row>
    <row r="32" spans="2:21" ht="14.5" customHeight="1" x14ac:dyDescent="0.75">
      <c r="B32" s="164" t="s">
        <v>26</v>
      </c>
      <c r="C32" s="168">
        <v>34042</v>
      </c>
      <c r="D32" s="164"/>
      <c r="E32" s="164"/>
      <c r="F32" s="164"/>
      <c r="G32" s="164"/>
      <c r="H32" s="164"/>
      <c r="I32" s="164"/>
      <c r="J32" s="164"/>
      <c r="L32" s="171" t="s">
        <v>176</v>
      </c>
      <c r="M32" s="171" t="s">
        <v>182</v>
      </c>
      <c r="N32" s="171" t="s">
        <v>183</v>
      </c>
      <c r="O32" s="171" t="s">
        <v>265</v>
      </c>
      <c r="P32" s="171" t="s">
        <v>266</v>
      </c>
      <c r="Q32" s="171" t="s">
        <v>2</v>
      </c>
    </row>
    <row r="33" spans="2:17" ht="14.5" customHeight="1" x14ac:dyDescent="0.75">
      <c r="B33" s="164" t="s">
        <v>27</v>
      </c>
      <c r="C33" s="168">
        <v>95630</v>
      </c>
      <c r="D33" s="164"/>
      <c r="E33" s="175" t="s">
        <v>153</v>
      </c>
      <c r="F33" s="175"/>
      <c r="G33" s="175"/>
      <c r="H33" s="175"/>
      <c r="I33" s="180">
        <f>I10+I21+I29+I31</f>
        <v>3807007</v>
      </c>
      <c r="J33" s="164"/>
      <c r="L33" s="181" t="s">
        <v>177</v>
      </c>
      <c r="M33" s="170">
        <v>12140</v>
      </c>
      <c r="N33" s="170">
        <v>0</v>
      </c>
      <c r="O33" s="170">
        <v>35800</v>
      </c>
      <c r="P33" s="170">
        <v>47572</v>
      </c>
      <c r="Q33" s="170">
        <f t="shared" ref="Q33:Q38" si="1">SUM(M33:P33)</f>
        <v>95512</v>
      </c>
    </row>
    <row r="34" spans="2:17" ht="14.5" customHeight="1" x14ac:dyDescent="0.75">
      <c r="B34" s="164" t="s">
        <v>28</v>
      </c>
      <c r="C34" s="168">
        <v>21571</v>
      </c>
      <c r="D34" s="164"/>
      <c r="E34" s="164"/>
      <c r="F34" s="164"/>
      <c r="G34" s="164"/>
      <c r="H34" s="164"/>
      <c r="I34" s="168"/>
      <c r="J34" s="164"/>
      <c r="L34" s="181" t="s">
        <v>178</v>
      </c>
      <c r="M34" s="170">
        <v>4311</v>
      </c>
      <c r="N34" s="170">
        <v>4614</v>
      </c>
      <c r="O34" s="170">
        <v>30327</v>
      </c>
      <c r="P34" s="170">
        <v>42572</v>
      </c>
      <c r="Q34" s="170">
        <f t="shared" si="1"/>
        <v>81824</v>
      </c>
    </row>
    <row r="35" spans="2:17" ht="14.5" customHeight="1" x14ac:dyDescent="0.75">
      <c r="B35" s="164" t="s">
        <v>150</v>
      </c>
      <c r="C35" s="168">
        <v>0</v>
      </c>
      <c r="D35" s="164"/>
      <c r="E35" s="166" t="s">
        <v>5</v>
      </c>
      <c r="F35" s="166"/>
      <c r="G35" s="166"/>
      <c r="H35" s="166"/>
      <c r="I35" s="164"/>
      <c r="J35" s="164"/>
      <c r="L35" s="181" t="s">
        <v>179</v>
      </c>
      <c r="M35" s="170">
        <v>8576</v>
      </c>
      <c r="N35" s="170">
        <v>4215</v>
      </c>
      <c r="O35" s="170">
        <v>82006</v>
      </c>
      <c r="P35" s="170">
        <v>42572</v>
      </c>
      <c r="Q35" s="170">
        <f t="shared" si="1"/>
        <v>137369</v>
      </c>
    </row>
    <row r="36" spans="2:17" ht="14.5" customHeight="1" x14ac:dyDescent="0.75">
      <c r="B36" s="164" t="s">
        <v>29</v>
      </c>
      <c r="C36" s="168">
        <v>59701</v>
      </c>
      <c r="D36" s="164"/>
      <c r="E36" s="164" t="s">
        <v>7</v>
      </c>
      <c r="F36" s="164"/>
      <c r="G36" s="164"/>
      <c r="H36" s="164"/>
      <c r="I36" s="170">
        <v>994865</v>
      </c>
      <c r="J36" s="164"/>
      <c r="L36" s="181" t="s">
        <v>180</v>
      </c>
      <c r="M36" s="170">
        <v>0</v>
      </c>
      <c r="N36" s="170">
        <v>3744</v>
      </c>
      <c r="O36" s="170">
        <v>75853</v>
      </c>
      <c r="P36" s="170">
        <v>42572</v>
      </c>
      <c r="Q36" s="170">
        <f t="shared" si="1"/>
        <v>122169</v>
      </c>
    </row>
    <row r="37" spans="2:17" ht="14.5" customHeight="1" x14ac:dyDescent="0.75">
      <c r="B37" s="164" t="s">
        <v>30</v>
      </c>
      <c r="C37" s="168">
        <v>87234</v>
      </c>
      <c r="D37" s="164"/>
      <c r="E37" s="164" t="s">
        <v>56</v>
      </c>
      <c r="F37" s="164"/>
      <c r="G37" s="164"/>
      <c r="H37" s="164"/>
      <c r="I37" s="168">
        <v>-1460</v>
      </c>
      <c r="J37" s="164"/>
      <c r="L37" s="181" t="s">
        <v>181</v>
      </c>
      <c r="M37" s="170">
        <v>0</v>
      </c>
      <c r="N37" s="170">
        <v>3293</v>
      </c>
      <c r="O37" s="170">
        <v>63717</v>
      </c>
      <c r="P37" s="170">
        <v>157943</v>
      </c>
      <c r="Q37" s="170">
        <f t="shared" si="1"/>
        <v>224953</v>
      </c>
    </row>
    <row r="38" spans="2:17" ht="14.5" customHeight="1" x14ac:dyDescent="0.75">
      <c r="B38" s="164" t="s">
        <v>49</v>
      </c>
      <c r="C38" s="172">
        <f>SUM(C30:C37)</f>
        <v>399213</v>
      </c>
      <c r="D38" s="164"/>
      <c r="E38" s="164" t="s">
        <v>6</v>
      </c>
      <c r="F38" s="164"/>
      <c r="G38" s="164"/>
      <c r="H38" s="164"/>
      <c r="I38" s="168">
        <v>119100</v>
      </c>
      <c r="J38" s="164"/>
      <c r="L38" s="181" t="s">
        <v>312</v>
      </c>
      <c r="M38" s="170">
        <v>0</v>
      </c>
      <c r="N38" s="170">
        <v>2818</v>
      </c>
      <c r="O38" s="170">
        <v>0</v>
      </c>
      <c r="P38" s="170">
        <v>143203</v>
      </c>
      <c r="Q38" s="170">
        <f t="shared" si="1"/>
        <v>146021</v>
      </c>
    </row>
    <row r="39" spans="2:17" ht="14.5" customHeight="1" x14ac:dyDescent="0.75">
      <c r="B39" s="164"/>
      <c r="C39" s="170"/>
      <c r="D39" s="164"/>
      <c r="E39" s="164" t="s">
        <v>57</v>
      </c>
      <c r="F39" s="164"/>
      <c r="G39" s="164"/>
      <c r="H39" s="164"/>
      <c r="I39" s="172">
        <f>SUM(I36:I38)</f>
        <v>1112505</v>
      </c>
      <c r="J39" s="170"/>
    </row>
    <row r="40" spans="2:17" ht="14.5" customHeight="1" x14ac:dyDescent="0.75">
      <c r="B40" s="167" t="s">
        <v>50</v>
      </c>
      <c r="C40" s="170"/>
      <c r="D40" s="164"/>
      <c r="J40" s="164"/>
    </row>
    <row r="41" spans="2:17" ht="14.5" customHeight="1" x14ac:dyDescent="0.75">
      <c r="B41" s="164" t="s">
        <v>31</v>
      </c>
      <c r="C41" s="170">
        <v>665693</v>
      </c>
      <c r="D41" s="164"/>
      <c r="J41" s="164"/>
      <c r="K41" s="177" t="s">
        <v>63</v>
      </c>
      <c r="L41" s="182" t="s">
        <v>208</v>
      </c>
      <c r="M41" s="182"/>
    </row>
    <row r="42" spans="2:17" ht="14.5" customHeight="1" x14ac:dyDescent="0.75">
      <c r="B42" s="164" t="s">
        <v>32</v>
      </c>
      <c r="C42" s="170">
        <v>16117</v>
      </c>
      <c r="D42" s="164"/>
      <c r="J42" s="164"/>
      <c r="L42" s="182" t="s">
        <v>312</v>
      </c>
      <c r="M42" s="182" t="s">
        <v>181</v>
      </c>
    </row>
    <row r="43" spans="2:17" ht="14.5" customHeight="1" x14ac:dyDescent="0.75">
      <c r="B43" s="164" t="s">
        <v>1</v>
      </c>
      <c r="C43" s="170">
        <v>35139</v>
      </c>
      <c r="D43" s="164"/>
      <c r="E43" s="164"/>
      <c r="F43" s="164"/>
      <c r="G43" s="164"/>
      <c r="H43" s="164"/>
      <c r="I43" s="168"/>
      <c r="J43" s="164"/>
      <c r="K43" s="177" t="s">
        <v>267</v>
      </c>
    </row>
    <row r="44" spans="2:17" ht="14.5" customHeight="1" x14ac:dyDescent="0.75">
      <c r="B44" s="164" t="s">
        <v>51</v>
      </c>
      <c r="C44" s="172">
        <f>SUM(C41:C43)</f>
        <v>716949</v>
      </c>
      <c r="D44" s="164"/>
      <c r="E44" s="164"/>
      <c r="F44" s="164"/>
      <c r="G44" s="164"/>
      <c r="H44" s="164"/>
      <c r="I44" s="168"/>
      <c r="J44" s="164"/>
      <c r="K44" s="162" t="s">
        <v>185</v>
      </c>
      <c r="L44" s="183">
        <v>106182</v>
      </c>
      <c r="M44" s="183">
        <v>115583</v>
      </c>
    </row>
    <row r="45" spans="2:17" ht="14.5" customHeight="1" x14ac:dyDescent="0.75">
      <c r="B45" s="164"/>
      <c r="C45" s="184"/>
      <c r="D45" s="164"/>
      <c r="E45" s="164"/>
      <c r="F45" s="164"/>
      <c r="G45" s="164"/>
      <c r="H45" s="164"/>
      <c r="I45" s="168"/>
      <c r="J45" s="164"/>
      <c r="K45" s="162" t="s">
        <v>186</v>
      </c>
      <c r="L45" s="183">
        <v>204163</v>
      </c>
      <c r="M45" s="183">
        <v>220704</v>
      </c>
    </row>
    <row r="46" spans="2:17" ht="14.5" customHeight="1" x14ac:dyDescent="0.75">
      <c r="B46" s="175" t="s">
        <v>151</v>
      </c>
      <c r="C46" s="176">
        <f>C19+C27+C38+C44</f>
        <v>4919512</v>
      </c>
      <c r="D46" s="170"/>
      <c r="E46" s="175" t="s">
        <v>152</v>
      </c>
      <c r="F46" s="175"/>
      <c r="G46" s="175"/>
      <c r="H46" s="175"/>
      <c r="I46" s="176">
        <f>I39+I33</f>
        <v>4919512</v>
      </c>
      <c r="J46" s="164"/>
      <c r="K46" s="162" t="s">
        <v>187</v>
      </c>
      <c r="L46" s="183">
        <v>60000</v>
      </c>
      <c r="M46" s="183">
        <v>60000</v>
      </c>
    </row>
    <row r="47" spans="2:17" ht="14.5" customHeight="1" x14ac:dyDescent="0.75">
      <c r="E47" s="164"/>
      <c r="F47" s="164"/>
      <c r="G47" s="164"/>
      <c r="H47" s="164"/>
      <c r="I47" s="168"/>
      <c r="J47" s="164"/>
      <c r="K47" s="162" t="s">
        <v>188</v>
      </c>
      <c r="L47" s="183">
        <v>60000</v>
      </c>
      <c r="M47" s="183">
        <v>60000</v>
      </c>
    </row>
    <row r="48" spans="2:17" ht="14.5" customHeight="1" x14ac:dyDescent="0.75">
      <c r="B48" s="164"/>
      <c r="C48" s="164"/>
      <c r="D48" s="164"/>
      <c r="K48" s="162" t="s">
        <v>189</v>
      </c>
      <c r="L48" s="183">
        <v>250000</v>
      </c>
      <c r="M48" s="183">
        <v>250000</v>
      </c>
    </row>
    <row r="49" spans="11:13" ht="14.5" customHeight="1" x14ac:dyDescent="0.75">
      <c r="K49" s="162" t="s">
        <v>190</v>
      </c>
      <c r="L49" s="183">
        <v>244714</v>
      </c>
      <c r="M49" s="183">
        <v>250000</v>
      </c>
    </row>
    <row r="50" spans="11:13" ht="14.5" customHeight="1" x14ac:dyDescent="0.75">
      <c r="K50" s="162" t="s">
        <v>191</v>
      </c>
      <c r="L50" s="183">
        <v>250000</v>
      </c>
      <c r="M50" s="183">
        <v>250000</v>
      </c>
    </row>
    <row r="51" spans="11:13" ht="14.5" customHeight="1" x14ac:dyDescent="0.75">
      <c r="K51" s="162" t="s">
        <v>192</v>
      </c>
      <c r="L51" s="183">
        <v>500000</v>
      </c>
      <c r="M51" s="183">
        <v>500000</v>
      </c>
    </row>
    <row r="52" spans="11:13" ht="14.5" customHeight="1" x14ac:dyDescent="0.75">
      <c r="K52" s="162" t="s">
        <v>193</v>
      </c>
      <c r="L52" s="183">
        <v>180000</v>
      </c>
      <c r="M52" s="183">
        <v>180000</v>
      </c>
    </row>
    <row r="53" spans="11:13" ht="14.5" customHeight="1" x14ac:dyDescent="0.75">
      <c r="K53" s="162" t="s">
        <v>194</v>
      </c>
      <c r="L53" s="183">
        <v>20000</v>
      </c>
      <c r="M53" s="183">
        <v>20000</v>
      </c>
    </row>
    <row r="54" spans="11:13" ht="14.5" customHeight="1" x14ac:dyDescent="0.75">
      <c r="K54" s="162" t="s">
        <v>195</v>
      </c>
      <c r="L54" s="183">
        <v>550000</v>
      </c>
      <c r="M54" s="183">
        <v>550000</v>
      </c>
    </row>
    <row r="55" spans="11:13" ht="14.5" customHeight="1" x14ac:dyDescent="0.75">
      <c r="K55" s="162" t="s">
        <v>196</v>
      </c>
      <c r="L55" s="183">
        <v>0</v>
      </c>
      <c r="M55" s="183">
        <v>22000</v>
      </c>
    </row>
    <row r="56" spans="11:13" ht="14.5" customHeight="1" x14ac:dyDescent="0.75">
      <c r="K56" s="162" t="s">
        <v>197</v>
      </c>
      <c r="L56" s="183">
        <v>324</v>
      </c>
      <c r="M56" s="183">
        <v>386</v>
      </c>
    </row>
    <row r="57" spans="11:13" ht="14.5" customHeight="1" x14ac:dyDescent="0.75">
      <c r="K57" s="162" t="s">
        <v>198</v>
      </c>
      <c r="L57" s="183">
        <v>152220</v>
      </c>
      <c r="M57" s="183">
        <v>152220</v>
      </c>
    </row>
    <row r="58" spans="11:13" ht="14.5" customHeight="1" x14ac:dyDescent="0.75">
      <c r="K58" s="162" t="s">
        <v>199</v>
      </c>
      <c r="L58" s="183">
        <v>297039</v>
      </c>
      <c r="M58" s="183">
        <v>297039</v>
      </c>
    </row>
    <row r="59" spans="11:13" ht="14.5" customHeight="1" x14ac:dyDescent="0.75">
      <c r="K59" s="177" t="s">
        <v>268</v>
      </c>
      <c r="L59" s="183"/>
      <c r="M59" s="183"/>
    </row>
    <row r="60" spans="11:13" ht="14.5" customHeight="1" x14ac:dyDescent="0.75">
      <c r="K60" s="162" t="s">
        <v>200</v>
      </c>
      <c r="L60" s="183">
        <v>46800</v>
      </c>
      <c r="M60" s="183">
        <v>46800</v>
      </c>
    </row>
    <row r="61" spans="11:13" ht="14.5" customHeight="1" x14ac:dyDescent="0.75">
      <c r="K61" s="177" t="s">
        <v>269</v>
      </c>
      <c r="L61" s="183"/>
      <c r="M61" s="183"/>
    </row>
    <row r="62" spans="11:13" ht="14.5" customHeight="1" x14ac:dyDescent="0.75">
      <c r="K62" s="162" t="s">
        <v>201</v>
      </c>
      <c r="L62" s="183">
        <v>292985</v>
      </c>
      <c r="M62" s="183">
        <v>333983</v>
      </c>
    </row>
    <row r="63" spans="11:13" ht="14.5" customHeight="1" x14ac:dyDescent="0.75">
      <c r="K63" s="162" t="s">
        <v>202</v>
      </c>
      <c r="L63" s="185">
        <f>SUM(L44:L62)</f>
        <v>3214427</v>
      </c>
      <c r="M63" s="185">
        <f>SUM(M44:M62)</f>
        <v>3308715</v>
      </c>
    </row>
    <row r="64" spans="11:13" ht="14.5" customHeight="1" x14ac:dyDescent="0.75">
      <c r="K64" s="162" t="s">
        <v>203</v>
      </c>
      <c r="L64" s="183">
        <v>-23110</v>
      </c>
      <c r="M64" s="183">
        <v>-25590</v>
      </c>
    </row>
    <row r="65" spans="11:13" ht="14.5" customHeight="1" x14ac:dyDescent="0.75">
      <c r="K65" s="162" t="s">
        <v>204</v>
      </c>
      <c r="L65" s="183">
        <v>-9398</v>
      </c>
      <c r="M65" s="183">
        <v>-9659</v>
      </c>
    </row>
    <row r="66" spans="11:13" ht="14.5" customHeight="1" x14ac:dyDescent="0.75">
      <c r="K66" s="162" t="s">
        <v>205</v>
      </c>
      <c r="L66" s="183">
        <v>12990</v>
      </c>
      <c r="M66" s="183">
        <v>14302</v>
      </c>
    </row>
    <row r="67" spans="11:13" ht="14.5" customHeight="1" x14ac:dyDescent="0.75">
      <c r="K67" s="162" t="s">
        <v>206</v>
      </c>
      <c r="L67" s="186">
        <f>SUM(L63:L66)</f>
        <v>3194909</v>
      </c>
      <c r="M67" s="186">
        <f>SUM(M63:M66)</f>
        <v>3287768</v>
      </c>
    </row>
    <row r="68" spans="11:13" ht="14.5" customHeight="1" x14ac:dyDescent="0.75">
      <c r="K68" s="162" t="s">
        <v>207</v>
      </c>
      <c r="L68" s="183">
        <v>-93039</v>
      </c>
      <c r="M68" s="183">
        <v>-87587</v>
      </c>
    </row>
    <row r="69" spans="11:13" ht="14.5" customHeight="1" x14ac:dyDescent="0.75">
      <c r="K69" s="162" t="s">
        <v>4</v>
      </c>
      <c r="L69" s="185">
        <f>SUM(L67:L68)</f>
        <v>3101870</v>
      </c>
      <c r="M69" s="185">
        <f>SUM(M67:M68)</f>
        <v>3200181</v>
      </c>
    </row>
    <row r="70" spans="11:13" ht="14.5" customHeight="1" x14ac:dyDescent="0.75"/>
    <row r="71" spans="11:13" ht="14.5" customHeight="1" x14ac:dyDescent="0.75"/>
    <row r="72" spans="11:13" ht="14.5" customHeight="1" x14ac:dyDescent="0.75"/>
    <row r="73" spans="11:13" ht="14.5" customHeight="1" x14ac:dyDescent="0.75"/>
    <row r="74" spans="11:13" ht="14.5" customHeight="1" x14ac:dyDescent="0.75"/>
    <row r="75" spans="11:13" ht="14.5" customHeight="1" x14ac:dyDescent="0.75"/>
    <row r="76" spans="11:13" ht="14.5" customHeight="1" x14ac:dyDescent="0.75"/>
    <row r="77" spans="11:13" ht="14.5" customHeight="1" x14ac:dyDescent="0.75"/>
    <row r="78" spans="11:13" ht="14.5" customHeight="1" x14ac:dyDescent="0.75"/>
    <row r="79" spans="11:13" ht="14.5" customHeight="1" x14ac:dyDescent="0.75"/>
    <row r="80" spans="11:13" ht="14.5" customHeight="1" x14ac:dyDescent="0.75"/>
    <row r="81" ht="14.5" customHeight="1" x14ac:dyDescent="0.75"/>
    <row r="82" ht="14.5" customHeight="1" x14ac:dyDescent="0.75"/>
    <row r="83" ht="14.5" customHeight="1" x14ac:dyDescent="0.75"/>
    <row r="84" ht="14.5" customHeight="1" x14ac:dyDescent="0.75"/>
    <row r="85" ht="14.5" customHeight="1" x14ac:dyDescent="0.75"/>
    <row r="86" ht="14.5" customHeight="1" x14ac:dyDescent="0.75"/>
    <row r="87" ht="14.5" customHeight="1" x14ac:dyDescent="0.75"/>
    <row r="88" ht="14.5" customHeight="1" x14ac:dyDescent="0.75"/>
    <row r="89" ht="14.5" customHeight="1" x14ac:dyDescent="0.75"/>
    <row r="90" ht="14.5" customHeight="1" x14ac:dyDescent="0.75"/>
    <row r="91" ht="14.5" customHeight="1" x14ac:dyDescent="0.75"/>
    <row r="92" ht="14.5" customHeight="1" x14ac:dyDescent="0.75"/>
    <row r="93" ht="14.5" customHeight="1" x14ac:dyDescent="0.75"/>
    <row r="94" ht="14.5" customHeight="1" x14ac:dyDescent="0.75"/>
    <row r="95" ht="14.5" customHeight="1" x14ac:dyDescent="0.75"/>
    <row r="96" ht="14.5" customHeight="1" x14ac:dyDescent="0.75"/>
    <row r="97" ht="14.5" customHeight="1" x14ac:dyDescent="0.75"/>
    <row r="98" ht="14.5" customHeight="1" x14ac:dyDescent="0.75"/>
    <row r="99" ht="14.5" customHeight="1" x14ac:dyDescent="0.75"/>
    <row r="100" ht="14.5" customHeight="1" x14ac:dyDescent="0.75"/>
    <row r="101" ht="14.5" customHeight="1" x14ac:dyDescent="0.75"/>
    <row r="102" ht="14.5" customHeight="1" x14ac:dyDescent="0.75"/>
    <row r="103" ht="14.5" customHeight="1" x14ac:dyDescent="0.75"/>
    <row r="104" ht="14.5" customHeight="1" x14ac:dyDescent="0.75"/>
    <row r="105" ht="14.5" customHeight="1" x14ac:dyDescent="0.75"/>
    <row r="106" ht="14.5" customHeight="1" x14ac:dyDescent="0.75"/>
    <row r="107" ht="14.5" customHeight="1" x14ac:dyDescent="0.75"/>
    <row r="108" ht="14.5" customHeight="1" x14ac:dyDescent="0.75"/>
    <row r="109" ht="14.5" customHeight="1" x14ac:dyDescent="0.75"/>
  </sheetData>
  <printOptions horizontalCentered="1"/>
  <pageMargins left="0.7" right="0.7" top="0.75" bottom="0.75" header="0.3" footer="0.3"/>
  <pageSetup scale="78" orientation="landscape" r:id="rId1"/>
  <ignoredErrors>
    <ignoredError sqref="L33:L38 L42:M42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autoPageBreaks="0" fitToPage="1"/>
  </sheetPr>
  <dimension ref="A1:W64"/>
  <sheetViews>
    <sheetView showGridLines="0" zoomScale="80" zoomScaleNormal="80" workbookViewId="0">
      <pane xSplit="3" ySplit="6" topLeftCell="D7" activePane="bottomRight" state="frozen"/>
      <selection activeCell="K59" sqref="K59"/>
      <selection pane="topRight" activeCell="K59" sqref="K59"/>
      <selection pane="bottomLeft" activeCell="K59" sqref="K59"/>
      <selection pane="bottomRight" activeCell="D7" sqref="D7"/>
    </sheetView>
  </sheetViews>
  <sheetFormatPr defaultColWidth="8.7265625" defaultRowHeight="14.5" x14ac:dyDescent="0.7"/>
  <cols>
    <col min="1" max="2" width="3.54296875" style="188" customWidth="1"/>
    <col min="3" max="3" width="29.54296875" style="188" customWidth="1"/>
    <col min="4" max="12" width="14.08984375" style="188" customWidth="1"/>
    <col min="13" max="13" width="2.6328125" style="188" customWidth="1"/>
    <col min="14" max="14" width="14.54296875" style="188" customWidth="1"/>
    <col min="15" max="15" width="8.7265625" style="188"/>
    <col min="16" max="23" width="14.08984375" style="188" customWidth="1"/>
    <col min="24" max="16384" width="8.7265625" style="188"/>
  </cols>
  <sheetData>
    <row r="1" spans="1:23" x14ac:dyDescent="0.7">
      <c r="A1" s="187" t="str" cm="1">
        <f t="array" aca="1" ref="A1" ca="1">MID(CELL("filename",A1),FIND("]",CELL("filename",A1))+1,255)</f>
        <v>TS Pat Cap</v>
      </c>
    </row>
    <row r="2" spans="1:23" x14ac:dyDescent="0.7">
      <c r="A2" s="187"/>
    </row>
    <row r="3" spans="1:23" x14ac:dyDescent="0.7">
      <c r="L3" s="190" t="s">
        <v>339</v>
      </c>
      <c r="M3" s="190"/>
      <c r="N3" s="190" t="s">
        <v>341</v>
      </c>
    </row>
    <row r="4" spans="1:23" ht="17.25" x14ac:dyDescent="1.25">
      <c r="D4" s="189" t="s">
        <v>166</v>
      </c>
      <c r="E4" s="189"/>
      <c r="F4" s="189"/>
      <c r="G4" s="189"/>
      <c r="H4" s="189"/>
      <c r="I4" s="189"/>
      <c r="J4" s="189"/>
      <c r="K4" s="189"/>
      <c r="L4" s="190" t="s">
        <v>340</v>
      </c>
      <c r="M4" s="190"/>
      <c r="N4" s="190" t="s">
        <v>340</v>
      </c>
      <c r="P4" s="189" t="s">
        <v>228</v>
      </c>
      <c r="Q4" s="189"/>
      <c r="R4" s="189"/>
      <c r="S4" s="189"/>
      <c r="T4" s="189"/>
      <c r="U4" s="189"/>
      <c r="V4" s="189"/>
      <c r="W4" s="189"/>
    </row>
    <row r="5" spans="1:23" ht="16" customHeight="1" x14ac:dyDescent="1.25">
      <c r="C5" s="189" t="s">
        <v>92</v>
      </c>
      <c r="D5" s="191" t="s">
        <v>227</v>
      </c>
      <c r="E5" s="191" t="s">
        <v>226</v>
      </c>
      <c r="F5" s="191" t="s">
        <v>225</v>
      </c>
      <c r="G5" s="191" t="s">
        <v>224</v>
      </c>
      <c r="H5" s="191" t="s">
        <v>223</v>
      </c>
      <c r="I5" s="191" t="s">
        <v>167</v>
      </c>
      <c r="J5" s="191" t="s">
        <v>168</v>
      </c>
      <c r="K5" s="191" t="s">
        <v>314</v>
      </c>
      <c r="L5" s="189" t="s">
        <v>284</v>
      </c>
      <c r="M5" s="190"/>
      <c r="N5" s="189" t="s">
        <v>284</v>
      </c>
      <c r="P5" s="191" t="str">
        <f t="shared" ref="P5:W5" si="0">D5</f>
        <v>12/31/2014</v>
      </c>
      <c r="Q5" s="191" t="str">
        <f t="shared" si="0"/>
        <v>12/31/2015</v>
      </c>
      <c r="R5" s="191" t="str">
        <f t="shared" si="0"/>
        <v>12/31/2016</v>
      </c>
      <c r="S5" s="191" t="str">
        <f t="shared" si="0"/>
        <v>12/31/2017</v>
      </c>
      <c r="T5" s="191" t="str">
        <f t="shared" si="0"/>
        <v>12/31/2018</v>
      </c>
      <c r="U5" s="191" t="str">
        <f t="shared" si="0"/>
        <v>12/31/2019</v>
      </c>
      <c r="V5" s="191" t="str">
        <f t="shared" si="0"/>
        <v>12/31/2020</v>
      </c>
      <c r="W5" s="191" t="str">
        <f t="shared" si="0"/>
        <v>12/31/2021</v>
      </c>
    </row>
    <row r="6" spans="1:23" x14ac:dyDescent="0.7">
      <c r="C6" s="233"/>
      <c r="D6" s="234" t="s">
        <v>59</v>
      </c>
      <c r="E6" s="234" t="s">
        <v>59</v>
      </c>
      <c r="F6" s="234" t="s">
        <v>59</v>
      </c>
      <c r="G6" s="234" t="s">
        <v>59</v>
      </c>
      <c r="H6" s="234" t="s">
        <v>59</v>
      </c>
      <c r="I6" s="234" t="s">
        <v>59</v>
      </c>
      <c r="J6" s="234" t="s">
        <v>59</v>
      </c>
      <c r="K6" s="234" t="s">
        <v>59</v>
      </c>
      <c r="L6" s="234" t="s">
        <v>229</v>
      </c>
      <c r="M6" s="234"/>
      <c r="P6" s="233" t="s">
        <v>140</v>
      </c>
      <c r="Q6" s="233" t="s">
        <v>140</v>
      </c>
      <c r="R6" s="233" t="s">
        <v>140</v>
      </c>
      <c r="S6" s="233" t="s">
        <v>140</v>
      </c>
      <c r="T6" s="233" t="s">
        <v>140</v>
      </c>
      <c r="U6" s="233" t="s">
        <v>140</v>
      </c>
      <c r="V6" s="233" t="s">
        <v>140</v>
      </c>
      <c r="W6" s="233" t="s">
        <v>140</v>
      </c>
    </row>
    <row r="7" spans="1:23" x14ac:dyDescent="0.7">
      <c r="B7" s="188">
        <v>1</v>
      </c>
      <c r="C7" s="188" t="s">
        <v>64</v>
      </c>
      <c r="D7" s="194">
        <v>9340793</v>
      </c>
      <c r="E7" s="194">
        <v>9711942</v>
      </c>
      <c r="F7" s="194">
        <v>9886495</v>
      </c>
      <c r="G7" s="194">
        <v>10191086</v>
      </c>
      <c r="H7" s="194">
        <v>10213609</v>
      </c>
      <c r="I7" s="194">
        <v>10251421</v>
      </c>
      <c r="J7" s="194">
        <v>10097489</v>
      </c>
      <c r="K7" s="194">
        <v>10220771</v>
      </c>
      <c r="L7" s="202">
        <v>0</v>
      </c>
      <c r="M7" s="202"/>
      <c r="N7" s="202">
        <v>0</v>
      </c>
      <c r="P7" s="195">
        <f t="shared" ref="P7:P51" si="1">D7/D$51</f>
        <v>1.0276870473136343E-2</v>
      </c>
      <c r="Q7" s="195">
        <f t="shared" ref="Q7:Q51" si="2">E7/E$51</f>
        <v>1.0198111696992682E-2</v>
      </c>
      <c r="R7" s="195">
        <f t="shared" ref="R7:R51" si="3">F7/F$51</f>
        <v>1.0281189496391448E-2</v>
      </c>
      <c r="S7" s="195">
        <f t="shared" ref="S7:S51" si="4">G7/G$51</f>
        <v>1.0157910503615562E-2</v>
      </c>
      <c r="T7" s="195">
        <f t="shared" ref="T7:T51" si="5">H7/H$51</f>
        <v>1.004157001640324E-2</v>
      </c>
      <c r="U7" s="195">
        <f t="shared" ref="U7:U51" si="6">I7/I$51</f>
        <v>9.9418590746070661E-3</v>
      </c>
      <c r="V7" s="195">
        <f t="shared" ref="V7:W51" si="7">J7/J$51</f>
        <v>1.0321762954712104E-2</v>
      </c>
      <c r="W7" s="195">
        <f t="shared" si="7"/>
        <v>1.0275417722007999E-2</v>
      </c>
    </row>
    <row r="8" spans="1:23" x14ac:dyDescent="0.7">
      <c r="B8" s="188">
        <f>B7+1</f>
        <v>2</v>
      </c>
      <c r="C8" s="188" t="s">
        <v>97</v>
      </c>
      <c r="D8" s="194">
        <v>8228163</v>
      </c>
      <c r="E8" s="194">
        <v>8513963</v>
      </c>
      <c r="F8" s="194">
        <v>8631769</v>
      </c>
      <c r="G8" s="194">
        <v>8943864</v>
      </c>
      <c r="H8" s="194">
        <v>8971026</v>
      </c>
      <c r="I8" s="194">
        <v>9014440</v>
      </c>
      <c r="J8" s="194">
        <v>8900222</v>
      </c>
      <c r="K8" s="194">
        <v>9006740</v>
      </c>
      <c r="L8" s="202">
        <v>0</v>
      </c>
      <c r="M8" s="202"/>
      <c r="N8" s="202">
        <v>0</v>
      </c>
      <c r="P8" s="195">
        <f t="shared" si="1"/>
        <v>9.0527394604347777E-3</v>
      </c>
      <c r="Q8" s="195">
        <f t="shared" si="2"/>
        <v>8.9401631165077905E-3</v>
      </c>
      <c r="R8" s="195">
        <f t="shared" si="3"/>
        <v>8.9763715834658593E-3</v>
      </c>
      <c r="S8" s="195">
        <f t="shared" si="4"/>
        <v>8.9147486409700688E-3</v>
      </c>
      <c r="T8" s="195">
        <f t="shared" si="5"/>
        <v>8.8199172004698716E-3</v>
      </c>
      <c r="U8" s="195">
        <f t="shared" si="6"/>
        <v>8.7422311615629605E-3</v>
      </c>
      <c r="V8" s="195">
        <f t="shared" si="7"/>
        <v>9.097903620228125E-3</v>
      </c>
      <c r="W8" s="195">
        <f t="shared" si="7"/>
        <v>9.0548957425538954E-3</v>
      </c>
    </row>
    <row r="9" spans="1:23" x14ac:dyDescent="0.7">
      <c r="B9" s="188">
        <f t="shared" ref="B9:B50" si="8">B8+1</f>
        <v>3</v>
      </c>
      <c r="C9" s="188" t="s">
        <v>65</v>
      </c>
      <c r="D9" s="194">
        <v>10066618</v>
      </c>
      <c r="E9" s="194">
        <v>10899882</v>
      </c>
      <c r="F9" s="194">
        <v>11407768</v>
      </c>
      <c r="G9" s="194">
        <v>12356972</v>
      </c>
      <c r="H9" s="194">
        <v>13032764</v>
      </c>
      <c r="I9" s="194">
        <v>13717984</v>
      </c>
      <c r="J9" s="194">
        <v>14144008</v>
      </c>
      <c r="K9" s="194">
        <v>14594017</v>
      </c>
      <c r="L9" s="202">
        <v>0</v>
      </c>
      <c r="M9" s="202"/>
      <c r="N9" s="202">
        <v>0</v>
      </c>
      <c r="P9" s="195">
        <f t="shared" si="1"/>
        <v>1.1075433240897515E-2</v>
      </c>
      <c r="Q9" s="195">
        <f t="shared" si="2"/>
        <v>1.1445518735597883E-2</v>
      </c>
      <c r="R9" s="195">
        <f t="shared" si="3"/>
        <v>1.1863195656182548E-2</v>
      </c>
      <c r="S9" s="195">
        <f t="shared" si="4"/>
        <v>1.231674579840494E-2</v>
      </c>
      <c r="T9" s="195">
        <f t="shared" si="5"/>
        <v>1.2813238906370856E-2</v>
      </c>
      <c r="U9" s="195">
        <f t="shared" si="6"/>
        <v>1.3303742351008173E-2</v>
      </c>
      <c r="V9" s="195">
        <f t="shared" si="7"/>
        <v>1.4458158637811009E-2</v>
      </c>
      <c r="W9" s="195">
        <f t="shared" si="7"/>
        <v>1.4672045867878852E-2</v>
      </c>
    </row>
    <row r="10" spans="1:23" ht="16.5" x14ac:dyDescent="0.7">
      <c r="B10" s="188">
        <f t="shared" si="8"/>
        <v>4</v>
      </c>
      <c r="C10" s="188" t="s">
        <v>66</v>
      </c>
      <c r="D10" s="194">
        <v>4540325</v>
      </c>
      <c r="E10" s="194">
        <v>4671136</v>
      </c>
      <c r="F10" s="194">
        <v>4735143</v>
      </c>
      <c r="G10" s="194">
        <v>4861143</v>
      </c>
      <c r="H10" s="194">
        <v>4844856</v>
      </c>
      <c r="I10" s="194">
        <v>4819133</v>
      </c>
      <c r="J10" s="194">
        <v>4740731</v>
      </c>
      <c r="K10" s="194">
        <v>4797649</v>
      </c>
      <c r="L10" s="202">
        <v>0.4</v>
      </c>
      <c r="M10" s="235">
        <v>1</v>
      </c>
      <c r="N10" s="202">
        <v>1</v>
      </c>
      <c r="P10" s="195">
        <f t="shared" si="1"/>
        <v>4.9953287618024261E-3</v>
      </c>
      <c r="Q10" s="195">
        <f t="shared" si="2"/>
        <v>4.9049682009883917E-3</v>
      </c>
      <c r="R10" s="195">
        <f t="shared" si="3"/>
        <v>4.9241821773552191E-3</v>
      </c>
      <c r="S10" s="195">
        <f t="shared" si="4"/>
        <v>4.8453183045729636E-3</v>
      </c>
      <c r="T10" s="195">
        <f t="shared" si="5"/>
        <v>4.7632487931926247E-3</v>
      </c>
      <c r="U10" s="195">
        <f t="shared" si="6"/>
        <v>4.6736097510567927E-3</v>
      </c>
      <c r="V10" s="195">
        <f t="shared" si="7"/>
        <v>4.8460267314037447E-3</v>
      </c>
      <c r="W10" s="195">
        <f t="shared" si="7"/>
        <v>4.823300273391699E-3</v>
      </c>
    </row>
    <row r="11" spans="1:23" x14ac:dyDescent="0.7">
      <c r="B11" s="188">
        <f t="shared" si="8"/>
        <v>5</v>
      </c>
      <c r="C11" s="188" t="s">
        <v>67</v>
      </c>
      <c r="D11" s="194">
        <v>3877093</v>
      </c>
      <c r="E11" s="194">
        <v>4265274</v>
      </c>
      <c r="F11" s="194">
        <v>4496126</v>
      </c>
      <c r="G11" s="194">
        <v>4927447</v>
      </c>
      <c r="H11" s="194">
        <v>5226854</v>
      </c>
      <c r="I11" s="194">
        <v>5520657</v>
      </c>
      <c r="J11" s="194">
        <v>5695580</v>
      </c>
      <c r="K11" s="194">
        <v>5874920</v>
      </c>
      <c r="L11" s="202">
        <v>0</v>
      </c>
      <c r="M11" s="202"/>
      <c r="N11" s="202">
        <v>0</v>
      </c>
      <c r="P11" s="195">
        <f t="shared" si="1"/>
        <v>4.2656316838734784E-3</v>
      </c>
      <c r="Q11" s="195">
        <f t="shared" si="2"/>
        <v>4.4787891721633803E-3</v>
      </c>
      <c r="R11" s="195">
        <f t="shared" si="3"/>
        <v>4.6756229994201681E-3</v>
      </c>
      <c r="S11" s="195">
        <f t="shared" si="4"/>
        <v>4.9114064622071676E-3</v>
      </c>
      <c r="T11" s="195">
        <f t="shared" si="5"/>
        <v>5.1388123832151137E-3</v>
      </c>
      <c r="U11" s="195">
        <f t="shared" si="6"/>
        <v>5.3539498468790836E-3</v>
      </c>
      <c r="V11" s="195">
        <f t="shared" si="7"/>
        <v>5.8220837526635752E-3</v>
      </c>
      <c r="W11" s="195">
        <f t="shared" si="7"/>
        <v>5.906331047176307E-3</v>
      </c>
    </row>
    <row r="12" spans="1:23" x14ac:dyDescent="0.7">
      <c r="B12" s="188">
        <f t="shared" si="8"/>
        <v>6</v>
      </c>
      <c r="C12" s="188" t="s">
        <v>68</v>
      </c>
      <c r="D12" s="194">
        <v>18763871</v>
      </c>
      <c r="E12" s="194">
        <v>20526056</v>
      </c>
      <c r="F12" s="194">
        <v>21625252</v>
      </c>
      <c r="G12" s="194">
        <v>23686217</v>
      </c>
      <c r="H12" s="194">
        <v>25149695</v>
      </c>
      <c r="I12" s="194">
        <v>26636821</v>
      </c>
      <c r="J12" s="194">
        <v>27438234</v>
      </c>
      <c r="K12" s="194">
        <v>28233866</v>
      </c>
      <c r="L12" s="202">
        <v>0</v>
      </c>
      <c r="M12" s="202"/>
      <c r="N12" s="202">
        <v>0</v>
      </c>
      <c r="P12" s="195">
        <f t="shared" si="1"/>
        <v>2.064427204859794E-2</v>
      </c>
      <c r="Q12" s="195">
        <f t="shared" si="2"/>
        <v>2.1553568975878026E-2</v>
      </c>
      <c r="R12" s="195">
        <f t="shared" si="3"/>
        <v>2.2488588091049269E-2</v>
      </c>
      <c r="S12" s="195">
        <f t="shared" si="4"/>
        <v>2.360911020230989E-2</v>
      </c>
      <c r="T12" s="195">
        <f t="shared" si="5"/>
        <v>2.4726071189301101E-2</v>
      </c>
      <c r="U12" s="195">
        <f t="shared" si="6"/>
        <v>2.5832469525691518E-2</v>
      </c>
      <c r="V12" s="195">
        <f t="shared" si="7"/>
        <v>2.8047660883207908E-2</v>
      </c>
      <c r="W12" s="195">
        <f t="shared" si="7"/>
        <v>2.8384822148661688E-2</v>
      </c>
    </row>
    <row r="13" spans="1:23" x14ac:dyDescent="0.7">
      <c r="B13" s="188">
        <f>B12+1</f>
        <v>7</v>
      </c>
      <c r="C13" s="188" t="s">
        <v>98</v>
      </c>
      <c r="D13" s="194">
        <v>45727457</v>
      </c>
      <c r="E13" s="194">
        <v>47026659</v>
      </c>
      <c r="F13" s="194">
        <v>47506384</v>
      </c>
      <c r="G13" s="194">
        <v>48300830</v>
      </c>
      <c r="H13" s="194">
        <v>47948382</v>
      </c>
      <c r="I13" s="194">
        <v>47665084</v>
      </c>
      <c r="J13" s="194">
        <v>0</v>
      </c>
      <c r="K13" s="194">
        <v>0</v>
      </c>
      <c r="L13" s="202">
        <v>0</v>
      </c>
      <c r="M13" s="202"/>
      <c r="N13" s="202">
        <v>0</v>
      </c>
      <c r="P13" s="195">
        <f t="shared" si="1"/>
        <v>5.0309984672062831E-2</v>
      </c>
      <c r="Q13" s="195">
        <f t="shared" si="2"/>
        <v>4.9380764549292626E-2</v>
      </c>
      <c r="R13" s="195">
        <f t="shared" si="3"/>
        <v>4.9402961938719306E-2</v>
      </c>
      <c r="S13" s="195">
        <f t="shared" si="4"/>
        <v>4.8143594155750397E-2</v>
      </c>
      <c r="T13" s="195">
        <f t="shared" si="5"/>
        <v>4.7140734976857716E-2</v>
      </c>
      <c r="U13" s="195">
        <f t="shared" si="6"/>
        <v>4.6225742548989854E-2</v>
      </c>
      <c r="V13" s="195">
        <f t="shared" si="7"/>
        <v>0</v>
      </c>
      <c r="W13" s="195">
        <f t="shared" si="7"/>
        <v>0</v>
      </c>
    </row>
    <row r="14" spans="1:23" x14ac:dyDescent="0.7">
      <c r="B14" s="188">
        <f>B13+1</f>
        <v>8</v>
      </c>
      <c r="C14" s="188" t="s">
        <v>99</v>
      </c>
      <c r="D14" s="194">
        <v>39290369</v>
      </c>
      <c r="E14" s="194">
        <v>41361243</v>
      </c>
      <c r="F14" s="194">
        <v>42451701</v>
      </c>
      <c r="G14" s="194">
        <v>44795050</v>
      </c>
      <c r="H14" s="194">
        <v>45590667</v>
      </c>
      <c r="I14" s="194">
        <v>46557024</v>
      </c>
      <c r="J14" s="194">
        <v>46031301</v>
      </c>
      <c r="K14" s="194">
        <v>46417936</v>
      </c>
      <c r="L14" s="202">
        <v>0</v>
      </c>
      <c r="M14" s="202"/>
      <c r="N14" s="202">
        <v>0</v>
      </c>
      <c r="P14" s="195">
        <f t="shared" si="1"/>
        <v>4.3227810856608373E-2</v>
      </c>
      <c r="Q14" s="195">
        <f t="shared" si="2"/>
        <v>4.3431743727511622E-2</v>
      </c>
      <c r="R14" s="195">
        <f t="shared" si="3"/>
        <v>4.4146482896633268E-2</v>
      </c>
      <c r="S14" s="195">
        <f t="shared" si="4"/>
        <v>4.4649226677606714E-2</v>
      </c>
      <c r="T14" s="195">
        <f t="shared" si="5"/>
        <v>4.482273354844743E-2</v>
      </c>
      <c r="U14" s="195">
        <f t="shared" si="6"/>
        <v>4.5151142611458354E-2</v>
      </c>
      <c r="V14" s="195">
        <f t="shared" si="7"/>
        <v>4.7053695965304072E-2</v>
      </c>
      <c r="W14" s="195">
        <f t="shared" si="7"/>
        <v>4.6666115716068102E-2</v>
      </c>
    </row>
    <row r="15" spans="1:23" x14ac:dyDescent="0.7">
      <c r="B15" s="188">
        <f t="shared" si="8"/>
        <v>9</v>
      </c>
      <c r="C15" s="188" t="s">
        <v>100</v>
      </c>
      <c r="D15" s="194">
        <v>2064672</v>
      </c>
      <c r="E15" s="194">
        <v>2137727</v>
      </c>
      <c r="F15" s="194">
        <v>2173741</v>
      </c>
      <c r="G15" s="194">
        <v>2240031</v>
      </c>
      <c r="H15" s="194">
        <v>2243717</v>
      </c>
      <c r="I15" s="194">
        <v>2251168</v>
      </c>
      <c r="J15" s="194">
        <v>2219846</v>
      </c>
      <c r="K15" s="194">
        <v>2251690</v>
      </c>
      <c r="L15" s="202">
        <v>0</v>
      </c>
      <c r="M15" s="202"/>
      <c r="N15" s="202">
        <v>0</v>
      </c>
      <c r="P15" s="195">
        <f t="shared" si="1"/>
        <v>2.2715808725780949E-3</v>
      </c>
      <c r="Q15" s="195">
        <f t="shared" si="2"/>
        <v>2.2447393861780756E-3</v>
      </c>
      <c r="R15" s="195">
        <f t="shared" si="3"/>
        <v>2.2605223729011588E-3</v>
      </c>
      <c r="S15" s="195">
        <f t="shared" si="4"/>
        <v>2.2327389272668754E-3</v>
      </c>
      <c r="T15" s="195">
        <f t="shared" si="5"/>
        <v>2.2059236213657902E-3</v>
      </c>
      <c r="U15" s="195">
        <f t="shared" si="6"/>
        <v>2.183189531408869E-3</v>
      </c>
      <c r="V15" s="195">
        <f t="shared" si="7"/>
        <v>2.269150697561131E-3</v>
      </c>
      <c r="W15" s="195">
        <f t="shared" si="7"/>
        <v>2.2637289623716442E-3</v>
      </c>
    </row>
    <row r="16" spans="1:23" x14ac:dyDescent="0.7">
      <c r="B16" s="188">
        <f t="shared" si="8"/>
        <v>10</v>
      </c>
      <c r="C16" s="188" t="s">
        <v>69</v>
      </c>
      <c r="D16" s="194">
        <v>9484744</v>
      </c>
      <c r="E16" s="194">
        <v>9758466</v>
      </c>
      <c r="F16" s="194">
        <v>9880058</v>
      </c>
      <c r="G16" s="194">
        <v>10098295</v>
      </c>
      <c r="H16" s="194">
        <v>10056294</v>
      </c>
      <c r="I16" s="194">
        <v>10057510</v>
      </c>
      <c r="J16" s="194">
        <v>9874809</v>
      </c>
      <c r="K16" s="194">
        <v>9977168</v>
      </c>
      <c r="L16" s="202">
        <v>0</v>
      </c>
      <c r="M16" s="202"/>
      <c r="N16" s="202">
        <v>0</v>
      </c>
      <c r="P16" s="195">
        <f t="shared" si="1"/>
        <v>1.0435247366990906E-2</v>
      </c>
      <c r="Q16" s="195">
        <f t="shared" si="2"/>
        <v>1.0246964639956188E-2</v>
      </c>
      <c r="R16" s="195">
        <f t="shared" si="3"/>
        <v>1.0274495514673127E-2</v>
      </c>
      <c r="S16" s="195">
        <f t="shared" si="4"/>
        <v>1.0065421570292755E-2</v>
      </c>
      <c r="T16" s="195">
        <f t="shared" si="5"/>
        <v>9.8869048449510642E-3</v>
      </c>
      <c r="U16" s="195">
        <f t="shared" si="6"/>
        <v>9.7538036006375433E-3</v>
      </c>
      <c r="V16" s="195">
        <f t="shared" si="7"/>
        <v>1.0094137039521179E-2</v>
      </c>
      <c r="W16" s="195">
        <f t="shared" si="7"/>
        <v>1.0030512265919186E-2</v>
      </c>
    </row>
    <row r="17" spans="2:23" x14ac:dyDescent="0.7">
      <c r="B17" s="188">
        <f t="shared" si="8"/>
        <v>11</v>
      </c>
      <c r="C17" s="188" t="s">
        <v>138</v>
      </c>
      <c r="D17" s="194">
        <v>58543664</v>
      </c>
      <c r="E17" s="194">
        <v>61409981</v>
      </c>
      <c r="F17" s="194">
        <v>62546033</v>
      </c>
      <c r="G17" s="194">
        <v>64574663</v>
      </c>
      <c r="H17" s="194">
        <v>64897717</v>
      </c>
      <c r="I17" s="194">
        <v>64960647</v>
      </c>
      <c r="J17" s="194">
        <v>63843299</v>
      </c>
      <c r="K17" s="194">
        <v>64461262</v>
      </c>
      <c r="L17" s="202">
        <v>0</v>
      </c>
      <c r="M17" s="202"/>
      <c r="N17" s="202">
        <v>0</v>
      </c>
      <c r="P17" s="195">
        <f t="shared" si="1"/>
        <v>6.4410554002300988E-2</v>
      </c>
      <c r="Q17" s="195">
        <f t="shared" si="2"/>
        <v>6.4484100661659466E-2</v>
      </c>
      <c r="R17" s="195">
        <f t="shared" si="3"/>
        <v>6.5043032694655972E-2</v>
      </c>
      <c r="S17" s="195">
        <f t="shared" si="4"/>
        <v>6.4364450222001393E-2</v>
      </c>
      <c r="T17" s="195">
        <f t="shared" si="5"/>
        <v>6.3804573795631175E-2</v>
      </c>
      <c r="U17" s="195">
        <f t="shared" si="6"/>
        <v>6.2999031828787078E-2</v>
      </c>
      <c r="V17" s="195">
        <f t="shared" si="7"/>
        <v>6.526131383008274E-2</v>
      </c>
      <c r="W17" s="195">
        <f t="shared" si="7"/>
        <v>6.480591277681505E-2</v>
      </c>
    </row>
    <row r="18" spans="2:23" x14ac:dyDescent="0.7">
      <c r="B18" s="188">
        <f t="shared" si="8"/>
        <v>12</v>
      </c>
      <c r="C18" s="188" t="s">
        <v>70</v>
      </c>
      <c r="D18" s="194">
        <v>18201065</v>
      </c>
      <c r="E18" s="194">
        <v>19152210</v>
      </c>
      <c r="F18" s="194">
        <v>19679466</v>
      </c>
      <c r="G18" s="194">
        <v>20771742</v>
      </c>
      <c r="H18" s="194">
        <v>21183916</v>
      </c>
      <c r="I18" s="194">
        <v>21629060</v>
      </c>
      <c r="J18" s="194">
        <v>21591341</v>
      </c>
      <c r="K18" s="194">
        <v>22111287</v>
      </c>
      <c r="L18" s="202">
        <v>0</v>
      </c>
      <c r="M18" s="202"/>
      <c r="N18" s="202">
        <v>0</v>
      </c>
      <c r="P18" s="195">
        <f t="shared" si="1"/>
        <v>2.0025065053698901E-2</v>
      </c>
      <c r="Q18" s="195">
        <f t="shared" si="2"/>
        <v>2.0110949676620825E-2</v>
      </c>
      <c r="R18" s="195">
        <f t="shared" si="3"/>
        <v>2.0465121272381426E-2</v>
      </c>
      <c r="S18" s="195">
        <f t="shared" si="4"/>
        <v>2.0704122822650356E-2</v>
      </c>
      <c r="T18" s="195">
        <f t="shared" si="5"/>
        <v>2.0827092141044837E-2</v>
      </c>
      <c r="U18" s="195">
        <f t="shared" si="6"/>
        <v>2.0975927770035072E-2</v>
      </c>
      <c r="V18" s="195">
        <f t="shared" si="7"/>
        <v>2.2070903338083023E-2</v>
      </c>
      <c r="W18" s="195">
        <f t="shared" si="7"/>
        <v>2.2229507959448957E-2</v>
      </c>
    </row>
    <row r="19" spans="2:23" ht="16.5" x14ac:dyDescent="0.7">
      <c r="B19" s="188">
        <f t="shared" si="8"/>
        <v>13</v>
      </c>
      <c r="C19" s="188" t="s">
        <v>101</v>
      </c>
      <c r="D19" s="194">
        <v>37098380</v>
      </c>
      <c r="E19" s="194">
        <v>38197377</v>
      </c>
      <c r="F19" s="194">
        <v>38604132</v>
      </c>
      <c r="G19" s="194">
        <v>39423904</v>
      </c>
      <c r="H19" s="194">
        <v>39157569</v>
      </c>
      <c r="I19" s="194">
        <v>38813579</v>
      </c>
      <c r="J19" s="194">
        <v>38021864</v>
      </c>
      <c r="K19" s="194">
        <v>38316233</v>
      </c>
      <c r="L19" s="202">
        <v>0.33333333333333331</v>
      </c>
      <c r="M19" s="235">
        <v>2</v>
      </c>
      <c r="N19" s="202">
        <v>0</v>
      </c>
      <c r="P19" s="195">
        <f t="shared" si="1"/>
        <v>4.081615404850443E-2</v>
      </c>
      <c r="Q19" s="195">
        <f t="shared" si="2"/>
        <v>4.010949789219697E-2</v>
      </c>
      <c r="R19" s="195">
        <f t="shared" si="3"/>
        <v>4.0145308973069727E-2</v>
      </c>
      <c r="S19" s="195">
        <f t="shared" si="4"/>
        <v>3.9295565608526074E-2</v>
      </c>
      <c r="T19" s="195">
        <f t="shared" si="5"/>
        <v>3.8497995251790131E-2</v>
      </c>
      <c r="U19" s="195">
        <f t="shared" si="6"/>
        <v>3.7641526242959709E-2</v>
      </c>
      <c r="V19" s="195">
        <f t="shared" si="7"/>
        <v>3.8866362449545805E-2</v>
      </c>
      <c r="W19" s="195">
        <f t="shared" si="7"/>
        <v>3.8521095875133853E-2</v>
      </c>
    </row>
    <row r="20" spans="2:23" x14ac:dyDescent="0.7">
      <c r="B20" s="188">
        <f t="shared" si="8"/>
        <v>14</v>
      </c>
      <c r="C20" s="188" t="s">
        <v>71</v>
      </c>
      <c r="D20" s="194">
        <v>14700152</v>
      </c>
      <c r="E20" s="194">
        <v>16062189</v>
      </c>
      <c r="F20" s="194">
        <v>16905571</v>
      </c>
      <c r="G20" s="194">
        <v>18577343</v>
      </c>
      <c r="H20" s="194">
        <v>19726083</v>
      </c>
      <c r="I20" s="194">
        <v>20939753</v>
      </c>
      <c r="J20" s="194">
        <v>21585486</v>
      </c>
      <c r="K20" s="194">
        <v>22260121</v>
      </c>
      <c r="L20" s="202">
        <v>0</v>
      </c>
      <c r="M20" s="202"/>
      <c r="N20" s="202">
        <v>0</v>
      </c>
      <c r="P20" s="195">
        <f t="shared" si="1"/>
        <v>1.6173311841876398E-2</v>
      </c>
      <c r="Q20" s="195">
        <f t="shared" si="2"/>
        <v>1.6866245445062086E-2</v>
      </c>
      <c r="R20" s="195">
        <f t="shared" si="3"/>
        <v>1.7580485196796222E-2</v>
      </c>
      <c r="S20" s="195">
        <f t="shared" si="4"/>
        <v>1.8516867347500458E-2</v>
      </c>
      <c r="T20" s="195">
        <f t="shared" si="5"/>
        <v>1.9393815016208439E-2</v>
      </c>
      <c r="U20" s="195">
        <f t="shared" si="6"/>
        <v>2.0307435757743297E-2</v>
      </c>
      <c r="V20" s="195">
        <f t="shared" si="7"/>
        <v>2.2064918293474425E-2</v>
      </c>
      <c r="W20" s="195">
        <f t="shared" si="7"/>
        <v>2.2379137720377692E-2</v>
      </c>
    </row>
    <row r="21" spans="2:23" x14ac:dyDescent="0.7">
      <c r="B21" s="188">
        <f t="shared" si="8"/>
        <v>15</v>
      </c>
      <c r="C21" s="188" t="s">
        <v>72</v>
      </c>
      <c r="D21" s="194">
        <v>16051200</v>
      </c>
      <c r="E21" s="194">
        <v>16546492</v>
      </c>
      <c r="F21" s="194">
        <v>16762096</v>
      </c>
      <c r="G21" s="194">
        <v>17059291</v>
      </c>
      <c r="H21" s="194">
        <v>16946997</v>
      </c>
      <c r="I21" s="194">
        <v>16892834</v>
      </c>
      <c r="J21" s="194">
        <v>16558415</v>
      </c>
      <c r="K21" s="194">
        <v>16745472</v>
      </c>
      <c r="L21" s="202">
        <v>0</v>
      </c>
      <c r="M21" s="202"/>
      <c r="N21" s="202">
        <v>0</v>
      </c>
      <c r="P21" s="195">
        <f t="shared" si="1"/>
        <v>1.7659753656719089E-2</v>
      </c>
      <c r="Q21" s="195">
        <f t="shared" si="2"/>
        <v>1.7374792148614131E-2</v>
      </c>
      <c r="R21" s="195">
        <f t="shared" si="3"/>
        <v>1.7431282303051295E-2</v>
      </c>
      <c r="S21" s="195">
        <f t="shared" si="4"/>
        <v>1.7003757129822515E-2</v>
      </c>
      <c r="T21" s="195">
        <f t="shared" si="5"/>
        <v>1.6661540200263749E-2</v>
      </c>
      <c r="U21" s="195">
        <f t="shared" si="6"/>
        <v>1.6382721478196124E-2</v>
      </c>
      <c r="V21" s="195">
        <f t="shared" si="7"/>
        <v>1.6926191703278828E-2</v>
      </c>
      <c r="W21" s="195">
        <f t="shared" si="7"/>
        <v>1.6835003910388828E-2</v>
      </c>
    </row>
    <row r="22" spans="2:23" x14ac:dyDescent="0.7">
      <c r="B22" s="188">
        <f t="shared" si="8"/>
        <v>16</v>
      </c>
      <c r="C22" s="188" t="s">
        <v>160</v>
      </c>
      <c r="D22" s="194">
        <v>11507460</v>
      </c>
      <c r="E22" s="194">
        <v>12465933</v>
      </c>
      <c r="F22" s="194">
        <v>0</v>
      </c>
      <c r="G22" s="194">
        <v>0</v>
      </c>
      <c r="H22" s="194">
        <v>0</v>
      </c>
      <c r="I22" s="194">
        <v>0</v>
      </c>
      <c r="J22" s="194">
        <v>0</v>
      </c>
      <c r="K22" s="194">
        <v>0</v>
      </c>
      <c r="L22" s="202">
        <v>0</v>
      </c>
      <c r="M22" s="202"/>
      <c r="N22" s="202">
        <v>0</v>
      </c>
      <c r="P22" s="195">
        <f t="shared" si="1"/>
        <v>1.2660667664383264E-2</v>
      </c>
      <c r="Q22" s="195">
        <f t="shared" si="2"/>
        <v>1.3089964616883736E-2</v>
      </c>
      <c r="R22" s="195">
        <f t="shared" si="3"/>
        <v>0</v>
      </c>
      <c r="S22" s="195">
        <f t="shared" si="4"/>
        <v>0</v>
      </c>
      <c r="T22" s="195">
        <f t="shared" si="5"/>
        <v>0</v>
      </c>
      <c r="U22" s="195">
        <f t="shared" si="6"/>
        <v>0</v>
      </c>
      <c r="V22" s="195">
        <f t="shared" si="7"/>
        <v>0</v>
      </c>
      <c r="W22" s="195">
        <f t="shared" si="7"/>
        <v>0</v>
      </c>
    </row>
    <row r="23" spans="2:23" x14ac:dyDescent="0.7">
      <c r="B23" s="188">
        <f t="shared" si="8"/>
        <v>17</v>
      </c>
      <c r="C23" s="188" t="s">
        <v>102</v>
      </c>
      <c r="D23" s="194">
        <v>71545381</v>
      </c>
      <c r="E23" s="194">
        <v>73736052</v>
      </c>
      <c r="F23" s="194">
        <v>74351567</v>
      </c>
      <c r="G23" s="194">
        <v>75889871</v>
      </c>
      <c r="H23" s="194">
        <v>75074110</v>
      </c>
      <c r="I23" s="194">
        <v>74446414</v>
      </c>
      <c r="J23" s="194">
        <v>72513488</v>
      </c>
      <c r="K23" s="194">
        <v>72747617</v>
      </c>
      <c r="L23" s="202">
        <v>0</v>
      </c>
      <c r="M23" s="202"/>
      <c r="N23" s="202">
        <v>0</v>
      </c>
      <c r="P23" s="195">
        <f t="shared" si="1"/>
        <v>7.8715224016653609E-2</v>
      </c>
      <c r="Q23" s="195">
        <f t="shared" si="2"/>
        <v>7.7427201932554854E-2</v>
      </c>
      <c r="R23" s="195">
        <f t="shared" si="3"/>
        <v>7.7319874200173569E-2</v>
      </c>
      <c r="S23" s="195">
        <f t="shared" si="4"/>
        <v>7.5642823321177943E-2</v>
      </c>
      <c r="T23" s="195">
        <f t="shared" si="5"/>
        <v>7.3809554681813119E-2</v>
      </c>
      <c r="U23" s="195">
        <f t="shared" si="6"/>
        <v>7.2198357339714622E-2</v>
      </c>
      <c r="V23" s="195">
        <f t="shared" si="7"/>
        <v>7.4124075218637106E-2</v>
      </c>
      <c r="W23" s="195">
        <f t="shared" si="7"/>
        <v>7.3136571884415608E-2</v>
      </c>
    </row>
    <row r="24" spans="2:23" ht="16.5" x14ac:dyDescent="0.7">
      <c r="B24" s="188">
        <f t="shared" si="8"/>
        <v>18</v>
      </c>
      <c r="C24" s="188" t="s">
        <v>73</v>
      </c>
      <c r="D24" s="194">
        <v>17362796</v>
      </c>
      <c r="E24" s="194">
        <v>17997464</v>
      </c>
      <c r="F24" s="194">
        <v>18331874</v>
      </c>
      <c r="G24" s="194">
        <v>18883226</v>
      </c>
      <c r="H24" s="194">
        <v>18707889</v>
      </c>
      <c r="I24" s="194">
        <v>18556516</v>
      </c>
      <c r="J24" s="194">
        <v>18280680</v>
      </c>
      <c r="K24" s="194">
        <v>18534790</v>
      </c>
      <c r="L24" s="202">
        <v>1</v>
      </c>
      <c r="M24" s="235">
        <v>1</v>
      </c>
      <c r="N24" s="202">
        <v>1</v>
      </c>
      <c r="P24" s="195">
        <f t="shared" si="1"/>
        <v>1.9102789832029229E-2</v>
      </c>
      <c r="Q24" s="195">
        <f t="shared" si="2"/>
        <v>1.8898398295068553E-2</v>
      </c>
      <c r="R24" s="195">
        <f t="shared" si="3"/>
        <v>1.9063729908119255E-2</v>
      </c>
      <c r="S24" s="195">
        <f t="shared" si="4"/>
        <v>1.8821754592939995E-2</v>
      </c>
      <c r="T24" s="195">
        <f t="shared" si="5"/>
        <v>1.8392771571008833E-2</v>
      </c>
      <c r="U24" s="195">
        <f t="shared" si="6"/>
        <v>1.7996165310905799E-2</v>
      </c>
      <c r="V24" s="195">
        <f t="shared" si="7"/>
        <v>1.8686709696930245E-2</v>
      </c>
      <c r="W24" s="195">
        <f t="shared" si="7"/>
        <v>1.8633888738892265E-2</v>
      </c>
    </row>
    <row r="25" spans="2:23" x14ac:dyDescent="0.7">
      <c r="B25" s="188">
        <f t="shared" si="8"/>
        <v>19</v>
      </c>
      <c r="C25" s="188" t="s">
        <v>74</v>
      </c>
      <c r="D25" s="194">
        <v>3084369</v>
      </c>
      <c r="E25" s="194">
        <v>3354107</v>
      </c>
      <c r="F25" s="194">
        <v>3520395</v>
      </c>
      <c r="G25" s="194">
        <v>3825871</v>
      </c>
      <c r="H25" s="194">
        <v>4043853</v>
      </c>
      <c r="I25" s="194">
        <v>4279037</v>
      </c>
      <c r="J25" s="194">
        <v>4419978</v>
      </c>
      <c r="K25" s="194">
        <v>4570571</v>
      </c>
      <c r="L25" s="202">
        <v>0</v>
      </c>
      <c r="M25" s="202"/>
      <c r="N25" s="202">
        <v>0</v>
      </c>
      <c r="P25" s="195">
        <f t="shared" si="1"/>
        <v>3.3934657051448488E-3</v>
      </c>
      <c r="Q25" s="195">
        <f t="shared" si="2"/>
        <v>3.5220101015497243E-3</v>
      </c>
      <c r="R25" s="195">
        <f t="shared" si="3"/>
        <v>3.660938289772965E-3</v>
      </c>
      <c r="S25" s="195">
        <f t="shared" si="4"/>
        <v>3.8134164716476905E-3</v>
      </c>
      <c r="T25" s="195">
        <f t="shared" si="5"/>
        <v>3.9757379625108306E-3</v>
      </c>
      <c r="U25" s="195">
        <f t="shared" si="6"/>
        <v>4.1498230176118412E-3</v>
      </c>
      <c r="V25" s="195">
        <f t="shared" si="7"/>
        <v>4.518149530149773E-3</v>
      </c>
      <c r="W25" s="195">
        <f t="shared" si="7"/>
        <v>4.595008170430178E-3</v>
      </c>
    </row>
    <row r="26" spans="2:23" x14ac:dyDescent="0.7">
      <c r="B26" s="188">
        <f t="shared" si="8"/>
        <v>20</v>
      </c>
      <c r="C26" s="188" t="s">
        <v>161</v>
      </c>
      <c r="D26" s="194">
        <v>15657353</v>
      </c>
      <c r="E26" s="194">
        <v>16361312</v>
      </c>
      <c r="F26" s="194">
        <v>16782655</v>
      </c>
      <c r="G26" s="194">
        <v>17645918</v>
      </c>
      <c r="H26" s="194">
        <v>17953263</v>
      </c>
      <c r="I26" s="194">
        <v>18350382</v>
      </c>
      <c r="J26" s="194">
        <v>18318494</v>
      </c>
      <c r="K26" s="194">
        <v>18778181</v>
      </c>
      <c r="L26" s="202">
        <v>0</v>
      </c>
      <c r="M26" s="202"/>
      <c r="N26" s="202">
        <v>0</v>
      </c>
      <c r="P26" s="195">
        <f t="shared" si="1"/>
        <v>1.7226437705361069E-2</v>
      </c>
      <c r="Q26" s="195">
        <f t="shared" si="2"/>
        <v>1.7180342230765661E-2</v>
      </c>
      <c r="R26" s="195">
        <f t="shared" si="3"/>
        <v>1.7452662071599834E-2</v>
      </c>
      <c r="S26" s="195">
        <f t="shared" si="4"/>
        <v>1.7588474456808521E-2</v>
      </c>
      <c r="T26" s="195">
        <f t="shared" si="5"/>
        <v>1.7650856561809019E-2</v>
      </c>
      <c r="U26" s="195">
        <f t="shared" si="6"/>
        <v>1.7796255934587623E-2</v>
      </c>
      <c r="V26" s="195">
        <f t="shared" si="7"/>
        <v>1.8725363578540759E-2</v>
      </c>
      <c r="W26" s="195">
        <f t="shared" si="7"/>
        <v>1.8878581061494665E-2</v>
      </c>
    </row>
    <row r="27" spans="2:23" x14ac:dyDescent="0.7">
      <c r="B27" s="188">
        <f t="shared" si="8"/>
        <v>21</v>
      </c>
      <c r="C27" s="188" t="s">
        <v>75</v>
      </c>
      <c r="D27" s="194">
        <v>20962996</v>
      </c>
      <c r="E27" s="194">
        <v>21633894</v>
      </c>
      <c r="F27" s="194">
        <v>21927105</v>
      </c>
      <c r="G27" s="194">
        <v>22472946</v>
      </c>
      <c r="H27" s="194">
        <v>22536071</v>
      </c>
      <c r="I27" s="194">
        <v>22667310</v>
      </c>
      <c r="J27" s="194">
        <v>22266402</v>
      </c>
      <c r="K27" s="194">
        <v>22532726</v>
      </c>
      <c r="L27" s="202">
        <v>0</v>
      </c>
      <c r="M27" s="202"/>
      <c r="N27" s="202">
        <v>0</v>
      </c>
      <c r="P27" s="195">
        <f t="shared" si="1"/>
        <v>2.3063779983227898E-2</v>
      </c>
      <c r="Q27" s="195">
        <f t="shared" si="2"/>
        <v>2.2716864191826905E-2</v>
      </c>
      <c r="R27" s="195">
        <f t="shared" si="3"/>
        <v>2.2802491844912922E-2</v>
      </c>
      <c r="S27" s="195">
        <f t="shared" si="4"/>
        <v>2.2399788817461196E-2</v>
      </c>
      <c r="T27" s="195">
        <f t="shared" si="5"/>
        <v>2.2156471315979941E-2</v>
      </c>
      <c r="U27" s="195">
        <f t="shared" si="6"/>
        <v>2.1982825758539378E-2</v>
      </c>
      <c r="V27" s="195">
        <f t="shared" si="7"/>
        <v>2.2760958026131796E-2</v>
      </c>
      <c r="W27" s="195">
        <f t="shared" si="7"/>
        <v>2.2653200239546548E-2</v>
      </c>
    </row>
    <row r="28" spans="2:23" x14ac:dyDescent="0.7">
      <c r="B28" s="188">
        <f t="shared" si="8"/>
        <v>22</v>
      </c>
      <c r="C28" s="188" t="s">
        <v>76</v>
      </c>
      <c r="D28" s="194">
        <v>54725602</v>
      </c>
      <c r="E28" s="194">
        <v>56974855</v>
      </c>
      <c r="F28" s="194">
        <v>58228529</v>
      </c>
      <c r="G28" s="194">
        <v>60644273</v>
      </c>
      <c r="H28" s="194">
        <v>61370422</v>
      </c>
      <c r="I28" s="194">
        <v>62149049</v>
      </c>
      <c r="J28" s="194">
        <v>61685574</v>
      </c>
      <c r="K28" s="194">
        <v>62798948</v>
      </c>
      <c r="L28" s="202">
        <v>0</v>
      </c>
      <c r="M28" s="202"/>
      <c r="N28" s="202">
        <v>0</v>
      </c>
      <c r="P28" s="195">
        <f t="shared" si="1"/>
        <v>6.0209869046280243E-2</v>
      </c>
      <c r="Q28" s="195">
        <f t="shared" si="2"/>
        <v>5.9826956875356337E-2</v>
      </c>
      <c r="R28" s="195">
        <f t="shared" si="3"/>
        <v>6.0553162748286912E-2</v>
      </c>
      <c r="S28" s="195">
        <f t="shared" si="4"/>
        <v>6.0446854995711903E-2</v>
      </c>
      <c r="T28" s="195">
        <f t="shared" si="5"/>
        <v>6.0336692881939546E-2</v>
      </c>
      <c r="U28" s="195">
        <f t="shared" si="6"/>
        <v>6.0272335589266035E-2</v>
      </c>
      <c r="V28" s="195">
        <f t="shared" si="7"/>
        <v>6.305566389360287E-2</v>
      </c>
      <c r="W28" s="195">
        <f t="shared" si="7"/>
        <v>6.3134710992219539E-2</v>
      </c>
    </row>
    <row r="29" spans="2:23" x14ac:dyDescent="0.7">
      <c r="B29" s="188">
        <f t="shared" si="8"/>
        <v>23</v>
      </c>
      <c r="C29" s="188" t="s">
        <v>103</v>
      </c>
      <c r="D29" s="194">
        <v>4239475</v>
      </c>
      <c r="E29" s="194">
        <v>4524485</v>
      </c>
      <c r="F29" s="194">
        <v>4702752</v>
      </c>
      <c r="G29" s="194">
        <v>5049728</v>
      </c>
      <c r="H29" s="194">
        <v>5206897</v>
      </c>
      <c r="I29" s="194">
        <v>5386169</v>
      </c>
      <c r="J29" s="194">
        <v>5380708</v>
      </c>
      <c r="K29" s="194">
        <v>5494385</v>
      </c>
      <c r="L29" s="202">
        <v>0</v>
      </c>
      <c r="M29" s="202"/>
      <c r="N29" s="202">
        <v>0</v>
      </c>
      <c r="P29" s="195">
        <f t="shared" si="1"/>
        <v>4.6643294042700333E-3</v>
      </c>
      <c r="Q29" s="195">
        <f t="shared" si="2"/>
        <v>4.7509760047339585E-3</v>
      </c>
      <c r="R29" s="195">
        <f t="shared" si="3"/>
        <v>4.890498044709867E-3</v>
      </c>
      <c r="S29" s="195">
        <f t="shared" si="4"/>
        <v>5.0332893954188598E-3</v>
      </c>
      <c r="T29" s="195">
        <f t="shared" si="5"/>
        <v>5.1191915407864125E-3</v>
      </c>
      <c r="U29" s="195">
        <f t="shared" si="6"/>
        <v>5.2235229779381094E-3</v>
      </c>
      <c r="V29" s="195">
        <f t="shared" si="7"/>
        <v>5.5002181735006655E-3</v>
      </c>
      <c r="W29" s="195">
        <f t="shared" si="7"/>
        <v>5.5237614657969456E-3</v>
      </c>
    </row>
    <row r="30" spans="2:23" x14ac:dyDescent="0.7">
      <c r="B30" s="188">
        <f t="shared" si="8"/>
        <v>24</v>
      </c>
      <c r="C30" s="188" t="s">
        <v>77</v>
      </c>
      <c r="D30" s="194">
        <v>1886785</v>
      </c>
      <c r="E30" s="194">
        <v>1982545</v>
      </c>
      <c r="F30" s="194">
        <v>2042415</v>
      </c>
      <c r="G30" s="194">
        <v>2149351</v>
      </c>
      <c r="H30" s="194">
        <v>2225241</v>
      </c>
      <c r="I30" s="194">
        <v>2303027</v>
      </c>
      <c r="J30" s="194">
        <v>2348704</v>
      </c>
      <c r="K30" s="194">
        <v>2398494</v>
      </c>
      <c r="L30" s="202">
        <v>0</v>
      </c>
      <c r="M30" s="202"/>
      <c r="N30" s="202">
        <v>0</v>
      </c>
      <c r="P30" s="195">
        <f t="shared" si="1"/>
        <v>2.0758671191682069E-3</v>
      </c>
      <c r="Q30" s="195">
        <f t="shared" si="2"/>
        <v>2.0817891369526668E-3</v>
      </c>
      <c r="R30" s="195">
        <f t="shared" si="3"/>
        <v>2.1239534987143914E-3</v>
      </c>
      <c r="S30" s="195">
        <f t="shared" si="4"/>
        <v>2.1423541219116994E-3</v>
      </c>
      <c r="T30" s="195">
        <f t="shared" si="5"/>
        <v>2.1877588328348147E-3</v>
      </c>
      <c r="U30" s="195">
        <f t="shared" si="6"/>
        <v>2.2334825463723603E-3</v>
      </c>
      <c r="V30" s="195">
        <f t="shared" si="7"/>
        <v>2.4008707450717836E-3</v>
      </c>
      <c r="W30" s="195">
        <f t="shared" si="7"/>
        <v>2.4113178696333038E-3</v>
      </c>
    </row>
    <row r="31" spans="2:23" ht="16.5" x14ac:dyDescent="0.7">
      <c r="B31" s="188">
        <f t="shared" si="8"/>
        <v>25</v>
      </c>
      <c r="C31" s="188" t="s">
        <v>78</v>
      </c>
      <c r="D31" s="194">
        <v>6499045</v>
      </c>
      <c r="E31" s="194">
        <v>6696057</v>
      </c>
      <c r="F31" s="194">
        <v>6802379</v>
      </c>
      <c r="G31" s="194">
        <v>6970252</v>
      </c>
      <c r="H31" s="194">
        <v>6903330</v>
      </c>
      <c r="I31" s="194">
        <v>6815761</v>
      </c>
      <c r="J31" s="194">
        <v>6679924</v>
      </c>
      <c r="K31" s="194">
        <v>6743072</v>
      </c>
      <c r="L31" s="202">
        <v>1</v>
      </c>
      <c r="M31" s="235">
        <v>1</v>
      </c>
      <c r="N31" s="202">
        <v>1</v>
      </c>
      <c r="P31" s="195">
        <f t="shared" si="1"/>
        <v>7.1503397692341949E-3</v>
      </c>
      <c r="Q31" s="195">
        <f t="shared" si="2"/>
        <v>7.0312546363466462E-3</v>
      </c>
      <c r="R31" s="195">
        <f t="shared" si="3"/>
        <v>7.0739475947010303E-3</v>
      </c>
      <c r="S31" s="195">
        <f t="shared" si="4"/>
        <v>6.9475614280605016E-3</v>
      </c>
      <c r="T31" s="195">
        <f t="shared" si="5"/>
        <v>6.7870496649457572E-3</v>
      </c>
      <c r="U31" s="195">
        <f t="shared" si="6"/>
        <v>6.6099456210219967E-3</v>
      </c>
      <c r="V31" s="195">
        <f t="shared" si="7"/>
        <v>6.8282908833564764E-3</v>
      </c>
      <c r="W31" s="195">
        <f t="shared" si="7"/>
        <v>6.7791247381998789E-3</v>
      </c>
    </row>
    <row r="32" spans="2:23" x14ac:dyDescent="0.7">
      <c r="B32" s="188">
        <f t="shared" si="8"/>
        <v>26</v>
      </c>
      <c r="C32" s="188" t="s">
        <v>162</v>
      </c>
      <c r="D32" s="194">
        <v>7800852</v>
      </c>
      <c r="E32" s="194">
        <v>8515201</v>
      </c>
      <c r="F32" s="194">
        <v>8949016</v>
      </c>
      <c r="G32" s="194">
        <v>9737472</v>
      </c>
      <c r="H32" s="194">
        <v>10295189</v>
      </c>
      <c r="I32" s="194">
        <v>10866944</v>
      </c>
      <c r="J32" s="194">
        <v>11218070</v>
      </c>
      <c r="K32" s="194">
        <v>11581492</v>
      </c>
      <c r="L32" s="202">
        <v>0</v>
      </c>
      <c r="M32" s="202"/>
      <c r="N32" s="202">
        <v>0</v>
      </c>
      <c r="P32" s="195">
        <f t="shared" si="1"/>
        <v>8.5826059504912049E-3</v>
      </c>
      <c r="Q32" s="195">
        <f t="shared" si="2"/>
        <v>8.9414630894978347E-3</v>
      </c>
      <c r="R32" s="195">
        <f t="shared" si="3"/>
        <v>9.306283905695498E-3</v>
      </c>
      <c r="S32" s="195">
        <f t="shared" si="4"/>
        <v>9.7057731734834177E-3</v>
      </c>
      <c r="T32" s="195">
        <f t="shared" si="5"/>
        <v>1.0121775875266465E-2</v>
      </c>
      <c r="U32" s="195">
        <f t="shared" si="6"/>
        <v>1.0538795140658726E-2</v>
      </c>
      <c r="V32" s="195">
        <f t="shared" si="7"/>
        <v>1.1467233026880961E-2</v>
      </c>
      <c r="W32" s="195">
        <f t="shared" si="7"/>
        <v>1.1643413999207482E-2</v>
      </c>
    </row>
    <row r="33" spans="2:23" ht="16.5" x14ac:dyDescent="0.7">
      <c r="B33" s="188">
        <f t="shared" si="8"/>
        <v>27</v>
      </c>
      <c r="C33" s="188" t="s">
        <v>79</v>
      </c>
      <c r="D33" s="194">
        <v>8370442</v>
      </c>
      <c r="E33" s="194">
        <v>8543279</v>
      </c>
      <c r="F33" s="194">
        <v>8635736</v>
      </c>
      <c r="G33" s="194">
        <v>8779172</v>
      </c>
      <c r="H33" s="194">
        <v>8634741</v>
      </c>
      <c r="I33" s="194">
        <v>8466517</v>
      </c>
      <c r="J33" s="194">
        <v>8280194</v>
      </c>
      <c r="K33" s="194">
        <v>8360734</v>
      </c>
      <c r="L33" s="202">
        <v>1</v>
      </c>
      <c r="M33" s="235">
        <v>1</v>
      </c>
      <c r="N33" s="202">
        <v>1</v>
      </c>
      <c r="P33" s="195">
        <f t="shared" si="1"/>
        <v>9.2092767966167662E-3</v>
      </c>
      <c r="Q33" s="195">
        <f t="shared" si="2"/>
        <v>8.9709466449214726E-3</v>
      </c>
      <c r="R33" s="195">
        <f t="shared" si="3"/>
        <v>8.9804969563843911E-3</v>
      </c>
      <c r="S33" s="195">
        <f t="shared" si="4"/>
        <v>8.7505927701765681E-3</v>
      </c>
      <c r="T33" s="195">
        <f t="shared" si="5"/>
        <v>8.4892966164073561E-3</v>
      </c>
      <c r="U33" s="195">
        <f t="shared" si="6"/>
        <v>8.210853779857934E-3</v>
      </c>
      <c r="V33" s="195">
        <f t="shared" si="7"/>
        <v>8.4641042626567298E-3</v>
      </c>
      <c r="W33" s="195">
        <f t="shared" si="7"/>
        <v>8.4054357848928254E-3</v>
      </c>
    </row>
    <row r="34" spans="2:23" x14ac:dyDescent="0.7">
      <c r="B34" s="188">
        <f t="shared" si="8"/>
        <v>28</v>
      </c>
      <c r="C34" s="188" t="s">
        <v>80</v>
      </c>
      <c r="D34" s="194">
        <v>71231479</v>
      </c>
      <c r="E34" s="194">
        <v>74383546</v>
      </c>
      <c r="F34" s="194">
        <v>76034209</v>
      </c>
      <c r="G34" s="194">
        <v>79297275</v>
      </c>
      <c r="H34" s="194">
        <v>80518873</v>
      </c>
      <c r="I34" s="194">
        <v>81783313</v>
      </c>
      <c r="J34" s="194">
        <v>81338469</v>
      </c>
      <c r="K34" s="194">
        <v>82820370</v>
      </c>
      <c r="L34" s="202">
        <v>0</v>
      </c>
      <c r="M34" s="202"/>
      <c r="N34" s="202">
        <v>0</v>
      </c>
      <c r="P34" s="195">
        <f t="shared" si="1"/>
        <v>7.8369864667050371E-2</v>
      </c>
      <c r="Q34" s="195">
        <f t="shared" si="2"/>
        <v>7.8107108807527179E-2</v>
      </c>
      <c r="R34" s="195">
        <f t="shared" si="3"/>
        <v>7.9069691628553096E-2</v>
      </c>
      <c r="S34" s="195">
        <f t="shared" si="4"/>
        <v>7.9039135047098197E-2</v>
      </c>
      <c r="T34" s="195">
        <f t="shared" si="5"/>
        <v>7.9162605585487003E-2</v>
      </c>
      <c r="U34" s="195">
        <f t="shared" si="6"/>
        <v>7.9313704168473817E-2</v>
      </c>
      <c r="V34" s="195">
        <f t="shared" si="7"/>
        <v>8.314506667124856E-2</v>
      </c>
      <c r="W34" s="195">
        <f t="shared" si="7"/>
        <v>8.3263180208348234E-2</v>
      </c>
    </row>
    <row r="35" spans="2:23" x14ac:dyDescent="0.7">
      <c r="B35" s="188">
        <f t="shared" si="8"/>
        <v>29</v>
      </c>
      <c r="C35" s="188" t="s">
        <v>81</v>
      </c>
      <c r="D35" s="194">
        <v>4951740</v>
      </c>
      <c r="E35" s="194">
        <v>5093159</v>
      </c>
      <c r="F35" s="194">
        <v>5171498</v>
      </c>
      <c r="G35" s="194">
        <v>5318343</v>
      </c>
      <c r="H35" s="194">
        <v>5306454</v>
      </c>
      <c r="I35" s="194">
        <v>5291667</v>
      </c>
      <c r="J35" s="194">
        <v>5197003</v>
      </c>
      <c r="K35" s="194">
        <v>5256427</v>
      </c>
      <c r="L35" s="202">
        <v>0</v>
      </c>
      <c r="M35" s="202"/>
      <c r="N35" s="202">
        <v>1</v>
      </c>
      <c r="P35" s="195">
        <f t="shared" si="1"/>
        <v>5.44797327128951E-3</v>
      </c>
      <c r="Q35" s="195">
        <f t="shared" si="2"/>
        <v>5.3481172326341683E-3</v>
      </c>
      <c r="R35" s="195">
        <f t="shared" si="3"/>
        <v>5.3779575995546829E-3</v>
      </c>
      <c r="S35" s="195">
        <f t="shared" si="4"/>
        <v>5.3010299610395106E-3</v>
      </c>
      <c r="T35" s="195">
        <f t="shared" si="5"/>
        <v>5.2170715933832039E-3</v>
      </c>
      <c r="U35" s="195">
        <f t="shared" si="6"/>
        <v>5.1318746526699812E-3</v>
      </c>
      <c r="V35" s="195">
        <f t="shared" si="7"/>
        <v>5.3124329267333365E-3</v>
      </c>
      <c r="W35" s="195">
        <f t="shared" si="7"/>
        <v>5.2845311914572141E-3</v>
      </c>
    </row>
    <row r="36" spans="2:23" x14ac:dyDescent="0.7">
      <c r="B36" s="188">
        <f t="shared" si="8"/>
        <v>30</v>
      </c>
      <c r="C36" s="188" t="s">
        <v>82</v>
      </c>
      <c r="D36" s="194">
        <v>28192381</v>
      </c>
      <c r="E36" s="194">
        <v>29447984</v>
      </c>
      <c r="F36" s="194">
        <v>30044194</v>
      </c>
      <c r="G36" s="194">
        <v>31247128</v>
      </c>
      <c r="H36" s="194">
        <v>31602631</v>
      </c>
      <c r="I36" s="194">
        <v>31911876</v>
      </c>
      <c r="J36" s="194">
        <v>31655563</v>
      </c>
      <c r="K36" s="194">
        <v>32137831</v>
      </c>
      <c r="L36" s="202">
        <v>0</v>
      </c>
      <c r="M36" s="202"/>
      <c r="N36" s="202">
        <v>0</v>
      </c>
      <c r="P36" s="195">
        <f t="shared" si="1"/>
        <v>3.1017649986067569E-2</v>
      </c>
      <c r="Q36" s="195">
        <f t="shared" si="2"/>
        <v>3.0922119395199572E-2</v>
      </c>
      <c r="R36" s="195">
        <f t="shared" si="3"/>
        <v>3.1243636069238589E-2</v>
      </c>
      <c r="S36" s="195">
        <f t="shared" si="4"/>
        <v>3.1145407831807123E-2</v>
      </c>
      <c r="T36" s="195">
        <f t="shared" si="5"/>
        <v>3.107031333283421E-2</v>
      </c>
      <c r="U36" s="195">
        <f t="shared" si="6"/>
        <v>3.0948233810545431E-2</v>
      </c>
      <c r="V36" s="195">
        <f t="shared" si="7"/>
        <v>3.2358660403983129E-2</v>
      </c>
      <c r="W36" s="195">
        <f t="shared" si="7"/>
        <v>3.2309660220769844E-2</v>
      </c>
    </row>
    <row r="37" spans="2:23" x14ac:dyDescent="0.7">
      <c r="B37" s="188">
        <f t="shared" si="8"/>
        <v>31</v>
      </c>
      <c r="C37" s="188" t="s">
        <v>163</v>
      </c>
      <c r="D37" s="194">
        <v>17395264</v>
      </c>
      <c r="E37" s="194">
        <v>17885717</v>
      </c>
      <c r="F37" s="194">
        <v>18113622</v>
      </c>
      <c r="G37" s="194">
        <v>18476302</v>
      </c>
      <c r="H37" s="194">
        <v>18365048</v>
      </c>
      <c r="I37" s="194">
        <v>18189197</v>
      </c>
      <c r="J37" s="194">
        <v>17801238</v>
      </c>
      <c r="K37" s="194">
        <v>17962913</v>
      </c>
      <c r="L37" s="202">
        <v>0</v>
      </c>
      <c r="M37" s="202"/>
      <c r="N37" s="202">
        <v>0</v>
      </c>
      <c r="P37" s="195">
        <f t="shared" si="1"/>
        <v>1.9138511577551455E-2</v>
      </c>
      <c r="Q37" s="195">
        <f t="shared" si="2"/>
        <v>1.8781057356685289E-2</v>
      </c>
      <c r="R37" s="195">
        <f t="shared" si="3"/>
        <v>1.8836764722786493E-2</v>
      </c>
      <c r="S37" s="195">
        <f t="shared" si="4"/>
        <v>1.8416155270770281E-2</v>
      </c>
      <c r="T37" s="195">
        <f t="shared" si="5"/>
        <v>1.8055705416822426E-2</v>
      </c>
      <c r="U37" s="195">
        <f t="shared" si="6"/>
        <v>1.7639938234344843E-2</v>
      </c>
      <c r="V37" s="195">
        <f t="shared" si="7"/>
        <v>1.819661887588225E-2</v>
      </c>
      <c r="W37" s="195">
        <f t="shared" si="7"/>
        <v>1.8058954121864961E-2</v>
      </c>
    </row>
    <row r="38" spans="2:23" x14ac:dyDescent="0.7">
      <c r="B38" s="188">
        <f t="shared" si="8"/>
        <v>32</v>
      </c>
      <c r="C38" s="188" t="s">
        <v>104</v>
      </c>
      <c r="D38" s="194">
        <v>14671479</v>
      </c>
      <c r="E38" s="194">
        <v>15138003</v>
      </c>
      <c r="F38" s="194">
        <v>15339166</v>
      </c>
      <c r="G38" s="194">
        <v>15708030</v>
      </c>
      <c r="H38" s="194">
        <v>15687672</v>
      </c>
      <c r="I38" s="194">
        <v>15703083</v>
      </c>
      <c r="J38" s="194">
        <v>15430262</v>
      </c>
      <c r="K38" s="194">
        <v>15610683</v>
      </c>
      <c r="L38" s="202">
        <v>0</v>
      </c>
      <c r="M38" s="202"/>
      <c r="N38" s="202">
        <v>0</v>
      </c>
      <c r="P38" s="195">
        <f t="shared" si="1"/>
        <v>1.614176540817679E-2</v>
      </c>
      <c r="Q38" s="195">
        <f t="shared" si="2"/>
        <v>1.5895795656873806E-2</v>
      </c>
      <c r="R38" s="195">
        <f t="shared" si="3"/>
        <v>1.5951545250627731E-2</v>
      </c>
      <c r="S38" s="195">
        <f t="shared" si="4"/>
        <v>1.5656894949969843E-2</v>
      </c>
      <c r="T38" s="195">
        <f t="shared" si="5"/>
        <v>1.542342738814151E-2</v>
      </c>
      <c r="U38" s="195">
        <f t="shared" si="6"/>
        <v>1.5228897361922601E-2</v>
      </c>
      <c r="V38" s="195">
        <f t="shared" si="7"/>
        <v>1.577298145044792E-2</v>
      </c>
      <c r="W38" s="195">
        <f t="shared" si="7"/>
        <v>1.569414760890827E-2</v>
      </c>
    </row>
    <row r="39" spans="2:23" x14ac:dyDescent="0.7">
      <c r="B39" s="188">
        <f t="shared" si="8"/>
        <v>33</v>
      </c>
      <c r="C39" s="188" t="s">
        <v>83</v>
      </c>
      <c r="D39" s="194">
        <v>8364021</v>
      </c>
      <c r="E39" s="194">
        <v>8667870</v>
      </c>
      <c r="F39" s="194">
        <v>8809646</v>
      </c>
      <c r="G39" s="194">
        <v>9070135</v>
      </c>
      <c r="H39" s="194">
        <v>9081165</v>
      </c>
      <c r="I39" s="194">
        <v>9110022</v>
      </c>
      <c r="J39" s="194">
        <v>8966731</v>
      </c>
      <c r="K39" s="194">
        <v>9086939</v>
      </c>
      <c r="L39" s="202">
        <v>0</v>
      </c>
      <c r="M39" s="202"/>
      <c r="N39" s="202">
        <v>0</v>
      </c>
      <c r="P39" s="195">
        <f t="shared" si="1"/>
        <v>9.2022123230428403E-3</v>
      </c>
      <c r="Q39" s="195">
        <f t="shared" si="2"/>
        <v>9.1017745405617082E-3</v>
      </c>
      <c r="R39" s="195">
        <f t="shared" si="3"/>
        <v>9.1613498941866579E-3</v>
      </c>
      <c r="S39" s="195">
        <f t="shared" si="4"/>
        <v>9.0406085853569611E-3</v>
      </c>
      <c r="T39" s="195">
        <f t="shared" si="5"/>
        <v>8.9282010088706665E-3</v>
      </c>
      <c r="U39" s="195">
        <f t="shared" si="6"/>
        <v>8.8349268740957974E-3</v>
      </c>
      <c r="V39" s="195">
        <f t="shared" si="7"/>
        <v>9.1658898425805296E-3</v>
      </c>
      <c r="W39" s="195">
        <f t="shared" si="7"/>
        <v>9.1355235372562044E-3</v>
      </c>
    </row>
    <row r="40" spans="2:23" x14ac:dyDescent="0.7">
      <c r="B40" s="188">
        <f t="shared" si="8"/>
        <v>34</v>
      </c>
      <c r="C40" s="188" t="s">
        <v>84</v>
      </c>
      <c r="D40" s="194">
        <v>2736664</v>
      </c>
      <c r="E40" s="194">
        <v>2987019</v>
      </c>
      <c r="F40" s="194">
        <v>3131448</v>
      </c>
      <c r="G40" s="194">
        <v>3397487</v>
      </c>
      <c r="H40" s="194">
        <v>3593895</v>
      </c>
      <c r="I40" s="194">
        <v>3797029</v>
      </c>
      <c r="J40" s="194">
        <v>3927914</v>
      </c>
      <c r="K40" s="194">
        <v>4065768</v>
      </c>
      <c r="L40" s="202">
        <v>0</v>
      </c>
      <c r="M40" s="202"/>
      <c r="N40" s="202">
        <v>0</v>
      </c>
      <c r="P40" s="195">
        <f t="shared" si="1"/>
        <v>3.0109158244375181E-3</v>
      </c>
      <c r="Q40" s="195">
        <f t="shared" si="2"/>
        <v>3.1365460587634668E-3</v>
      </c>
      <c r="R40" s="195">
        <f t="shared" si="3"/>
        <v>3.2564635177680266E-3</v>
      </c>
      <c r="S40" s="195">
        <f t="shared" si="4"/>
        <v>3.3864270091722637E-3</v>
      </c>
      <c r="T40" s="195">
        <f t="shared" si="5"/>
        <v>3.5333590970734749E-3</v>
      </c>
      <c r="U40" s="195">
        <f t="shared" si="6"/>
        <v>3.6823702021598951E-3</v>
      </c>
      <c r="V40" s="195">
        <f t="shared" si="7"/>
        <v>4.0151563635766321E-3</v>
      </c>
      <c r="W40" s="195">
        <f t="shared" si="7"/>
        <v>4.0875061735335836E-3</v>
      </c>
    </row>
    <row r="41" spans="2:23" x14ac:dyDescent="0.7">
      <c r="B41" s="188">
        <f t="shared" si="8"/>
        <v>35</v>
      </c>
      <c r="C41" s="188" t="s">
        <v>85</v>
      </c>
      <c r="D41" s="194">
        <v>7348669</v>
      </c>
      <c r="E41" s="194">
        <v>8012940</v>
      </c>
      <c r="F41" s="194">
        <v>8416634</v>
      </c>
      <c r="G41" s="194">
        <v>9162788</v>
      </c>
      <c r="H41" s="194">
        <v>9696525</v>
      </c>
      <c r="I41" s="194">
        <v>10243637</v>
      </c>
      <c r="J41" s="194">
        <v>10574247</v>
      </c>
      <c r="K41" s="194">
        <v>10915687</v>
      </c>
      <c r="L41" s="202">
        <v>0</v>
      </c>
      <c r="M41" s="202"/>
      <c r="N41" s="202">
        <v>0</v>
      </c>
      <c r="P41" s="195">
        <f t="shared" si="1"/>
        <v>8.0851079199541591E-3</v>
      </c>
      <c r="Q41" s="195">
        <f t="shared" si="2"/>
        <v>8.4140594271774408E-3</v>
      </c>
      <c r="R41" s="195">
        <f t="shared" si="3"/>
        <v>8.752647836849271E-3</v>
      </c>
      <c r="S41" s="195">
        <f t="shared" si="4"/>
        <v>9.1329599679173187E-3</v>
      </c>
      <c r="T41" s="195">
        <f t="shared" si="5"/>
        <v>9.5331958275771487E-3</v>
      </c>
      <c r="U41" s="195">
        <f t="shared" si="6"/>
        <v>9.9343101278769746E-3</v>
      </c>
      <c r="V41" s="195">
        <f t="shared" si="7"/>
        <v>1.0809110161801177E-2</v>
      </c>
      <c r="W41" s="195">
        <f t="shared" si="7"/>
        <v>1.0974049183539317E-2</v>
      </c>
    </row>
    <row r="42" spans="2:23" x14ac:dyDescent="0.7">
      <c r="B42" s="188">
        <f t="shared" si="8"/>
        <v>36</v>
      </c>
      <c r="C42" s="188" t="s">
        <v>105</v>
      </c>
      <c r="D42" s="194">
        <v>15368198</v>
      </c>
      <c r="E42" s="194">
        <v>15885197</v>
      </c>
      <c r="F42" s="194">
        <v>16102438</v>
      </c>
      <c r="G42" s="194">
        <v>16455518</v>
      </c>
      <c r="H42" s="194">
        <v>16412397</v>
      </c>
      <c r="I42" s="194">
        <v>16399634</v>
      </c>
      <c r="J42" s="194">
        <v>16187842</v>
      </c>
      <c r="K42" s="194">
        <v>16415562</v>
      </c>
      <c r="L42" s="202">
        <v>0</v>
      </c>
      <c r="M42" s="202"/>
      <c r="N42" s="202">
        <v>0</v>
      </c>
      <c r="P42" s="195">
        <f t="shared" si="1"/>
        <v>1.6908305349611429E-2</v>
      </c>
      <c r="Q42" s="195">
        <f t="shared" si="2"/>
        <v>1.668039340996199E-2</v>
      </c>
      <c r="R42" s="195">
        <f t="shared" si="3"/>
        <v>1.6745289046511885E-2</v>
      </c>
      <c r="S42" s="195">
        <f t="shared" si="4"/>
        <v>1.640194961897436E-2</v>
      </c>
      <c r="T42" s="195">
        <f t="shared" si="5"/>
        <v>1.6135945052577053E-2</v>
      </c>
      <c r="U42" s="195">
        <f t="shared" si="6"/>
        <v>1.5904414627312114E-2</v>
      </c>
      <c r="V42" s="195">
        <f t="shared" si="7"/>
        <v>1.6547387956781404E-2</v>
      </c>
      <c r="W42" s="195">
        <f t="shared" si="7"/>
        <v>1.6503330002357069E-2</v>
      </c>
    </row>
    <row r="43" spans="2:23" x14ac:dyDescent="0.7">
      <c r="B43" s="188">
        <f t="shared" si="8"/>
        <v>37</v>
      </c>
      <c r="C43" s="188" t="s">
        <v>86</v>
      </c>
      <c r="D43" s="194">
        <v>17437262</v>
      </c>
      <c r="E43" s="194">
        <v>18951437</v>
      </c>
      <c r="F43" s="194">
        <v>19850426</v>
      </c>
      <c r="G43" s="194">
        <v>21500127</v>
      </c>
      <c r="H43" s="194">
        <v>22614393</v>
      </c>
      <c r="I43" s="194">
        <v>23674718</v>
      </c>
      <c r="J43" s="194">
        <v>24173264</v>
      </c>
      <c r="K43" s="194">
        <v>24690615</v>
      </c>
      <c r="L43" s="202">
        <v>0</v>
      </c>
      <c r="M43" s="202"/>
      <c r="N43" s="202">
        <v>0</v>
      </c>
      <c r="P43" s="195">
        <f t="shared" si="1"/>
        <v>1.9184718361721791E-2</v>
      </c>
      <c r="Q43" s="195">
        <f t="shared" si="2"/>
        <v>1.9900126189439753E-2</v>
      </c>
      <c r="R43" s="195">
        <f t="shared" si="3"/>
        <v>2.0642906438540221E-2</v>
      </c>
      <c r="S43" s="195">
        <f t="shared" si="4"/>
        <v>2.1430136678502031E-2</v>
      </c>
      <c r="T43" s="195">
        <f t="shared" si="5"/>
        <v>2.2233474052899351E-2</v>
      </c>
      <c r="U43" s="195">
        <f t="shared" si="6"/>
        <v>2.2959813082212042E-2</v>
      </c>
      <c r="V43" s="195">
        <f t="shared" si="7"/>
        <v>2.471017307864121E-2</v>
      </c>
      <c r="W43" s="195">
        <f t="shared" si="7"/>
        <v>2.4822626682299849E-2</v>
      </c>
    </row>
    <row r="44" spans="2:23" x14ac:dyDescent="0.7">
      <c r="B44" s="188">
        <f t="shared" si="8"/>
        <v>38</v>
      </c>
      <c r="C44" s="188" t="s">
        <v>87</v>
      </c>
      <c r="D44" s="194">
        <v>8693719</v>
      </c>
      <c r="E44" s="194">
        <v>9614429</v>
      </c>
      <c r="F44" s="194">
        <v>10136958</v>
      </c>
      <c r="G44" s="194">
        <v>11087874</v>
      </c>
      <c r="H44" s="194">
        <v>11751919</v>
      </c>
      <c r="I44" s="194">
        <v>12409987</v>
      </c>
      <c r="J44" s="194">
        <v>12776412</v>
      </c>
      <c r="K44" s="194">
        <v>13164678</v>
      </c>
      <c r="L44" s="202">
        <v>0</v>
      </c>
      <c r="M44" s="202"/>
      <c r="N44" s="202">
        <v>0</v>
      </c>
      <c r="P44" s="195">
        <f t="shared" si="1"/>
        <v>9.5649506517106637E-3</v>
      </c>
      <c r="Q44" s="195">
        <f t="shared" si="2"/>
        <v>1.0095717297818052E-2</v>
      </c>
      <c r="R44" s="195">
        <f t="shared" si="3"/>
        <v>1.0541651628303181E-2</v>
      </c>
      <c r="S44" s="195">
        <f t="shared" si="4"/>
        <v>1.1051779149677071E-2</v>
      </c>
      <c r="T44" s="195">
        <f t="shared" si="5"/>
        <v>1.1553968579137848E-2</v>
      </c>
      <c r="U44" s="195">
        <f t="shared" si="6"/>
        <v>1.2035242906491278E-2</v>
      </c>
      <c r="V44" s="195">
        <f t="shared" si="7"/>
        <v>1.3060187149076289E-2</v>
      </c>
      <c r="W44" s="195">
        <f t="shared" si="7"/>
        <v>1.3235064715345723E-2</v>
      </c>
    </row>
    <row r="45" spans="2:23" x14ac:dyDescent="0.7">
      <c r="B45" s="188">
        <f t="shared" si="8"/>
        <v>39</v>
      </c>
      <c r="C45" s="188" t="s">
        <v>106</v>
      </c>
      <c r="D45" s="194">
        <v>95469064</v>
      </c>
      <c r="E45" s="194">
        <v>101488572</v>
      </c>
      <c r="F45" s="194">
        <v>105062117</v>
      </c>
      <c r="G45" s="194">
        <v>111824976</v>
      </c>
      <c r="H45" s="194">
        <v>115486006</v>
      </c>
      <c r="I45" s="194">
        <v>119903283</v>
      </c>
      <c r="J45" s="194">
        <v>121093765</v>
      </c>
      <c r="K45" s="194">
        <v>124963722</v>
      </c>
      <c r="L45" s="202">
        <v>0</v>
      </c>
      <c r="M45" s="202"/>
      <c r="N45" s="202">
        <v>0</v>
      </c>
      <c r="P45" s="195">
        <f t="shared" si="1"/>
        <v>0.10503639304709608</v>
      </c>
      <c r="Q45" s="195">
        <f t="shared" si="2"/>
        <v>0.1065689841665327</v>
      </c>
      <c r="R45" s="195">
        <f t="shared" si="3"/>
        <v>0.10925646892746614</v>
      </c>
      <c r="S45" s="195">
        <f t="shared" si="4"/>
        <v>0.11146094717255435</v>
      </c>
      <c r="T45" s="195">
        <f t="shared" si="5"/>
        <v>0.11354074893250413</v>
      </c>
      <c r="U45" s="195">
        <f t="shared" si="6"/>
        <v>0.11628256630653733</v>
      </c>
      <c r="V45" s="195">
        <f t="shared" si="7"/>
        <v>0.12378336214316384</v>
      </c>
      <c r="W45" s="195">
        <f t="shared" si="7"/>
        <v>0.12563185728815182</v>
      </c>
    </row>
    <row r="46" spans="2:23" ht="16.5" x14ac:dyDescent="0.7">
      <c r="B46" s="188">
        <f t="shared" si="8"/>
        <v>40</v>
      </c>
      <c r="C46" s="188" t="s">
        <v>88</v>
      </c>
      <c r="D46" s="194">
        <v>13380457</v>
      </c>
      <c r="E46" s="194">
        <v>13799043</v>
      </c>
      <c r="F46" s="194">
        <v>13959253</v>
      </c>
      <c r="G46" s="194">
        <v>14210125</v>
      </c>
      <c r="H46" s="194">
        <v>14097774</v>
      </c>
      <c r="I46" s="194">
        <v>14030552</v>
      </c>
      <c r="J46" s="194">
        <v>13810138</v>
      </c>
      <c r="K46" s="194">
        <v>13959556</v>
      </c>
      <c r="L46" s="202">
        <v>0.69</v>
      </c>
      <c r="M46" s="235">
        <v>1</v>
      </c>
      <c r="N46" s="202">
        <v>0</v>
      </c>
      <c r="P46" s="195">
        <f t="shared" si="1"/>
        <v>1.4721365034036241E-2</v>
      </c>
      <c r="Q46" s="195">
        <f t="shared" si="2"/>
        <v>1.4489808714426525E-2</v>
      </c>
      <c r="R46" s="195">
        <f t="shared" si="3"/>
        <v>1.4516542548301578E-2</v>
      </c>
      <c r="S46" s="195">
        <f t="shared" si="4"/>
        <v>1.4163866146865024E-2</v>
      </c>
      <c r="T46" s="195">
        <f t="shared" si="5"/>
        <v>1.3860309778495452E-2</v>
      </c>
      <c r="U46" s="195">
        <f t="shared" si="6"/>
        <v>1.3606871742263471E-2</v>
      </c>
      <c r="V46" s="195">
        <f t="shared" si="7"/>
        <v>1.411687309665422E-2</v>
      </c>
      <c r="W46" s="195">
        <f t="shared" si="7"/>
        <v>1.4034192637107621E-2</v>
      </c>
    </row>
    <row r="47" spans="2:23" x14ac:dyDescent="0.7">
      <c r="B47" s="188">
        <f t="shared" si="8"/>
        <v>41</v>
      </c>
      <c r="C47" s="188" t="s">
        <v>89</v>
      </c>
      <c r="D47" s="194">
        <v>8614562</v>
      </c>
      <c r="E47" s="194">
        <v>8905736</v>
      </c>
      <c r="F47" s="194">
        <v>9016284</v>
      </c>
      <c r="G47" s="194">
        <v>9225078</v>
      </c>
      <c r="H47" s="194">
        <v>9177449</v>
      </c>
      <c r="I47" s="194">
        <v>9160288</v>
      </c>
      <c r="J47" s="194">
        <v>8968325</v>
      </c>
      <c r="K47" s="194">
        <v>9082424</v>
      </c>
      <c r="L47" s="202">
        <v>0</v>
      </c>
      <c r="M47" s="202"/>
      <c r="N47" s="202">
        <v>0</v>
      </c>
      <c r="P47" s="195">
        <f t="shared" si="1"/>
        <v>9.4778610185240544E-3</v>
      </c>
      <c r="Q47" s="195">
        <f t="shared" si="2"/>
        <v>9.3515478646730814E-3</v>
      </c>
      <c r="R47" s="195">
        <f t="shared" si="3"/>
        <v>9.3762374185474492E-3</v>
      </c>
      <c r="S47" s="195">
        <f t="shared" si="4"/>
        <v>9.1950471925045917E-3</v>
      </c>
      <c r="T47" s="195">
        <f t="shared" si="5"/>
        <v>9.0228631921850429E-3</v>
      </c>
      <c r="U47" s="195">
        <f t="shared" si="6"/>
        <v>8.883674992843843E-3</v>
      </c>
      <c r="V47" s="195">
        <f t="shared" si="7"/>
        <v>9.1675192466977116E-3</v>
      </c>
      <c r="W47" s="195">
        <f t="shared" si="7"/>
        <v>9.1309843972035738E-3</v>
      </c>
    </row>
    <row r="48" spans="2:23" x14ac:dyDescent="0.7">
      <c r="B48" s="188">
        <f t="shared" si="8"/>
        <v>42</v>
      </c>
      <c r="C48" s="188" t="s">
        <v>90</v>
      </c>
      <c r="D48" s="194">
        <v>36187991</v>
      </c>
      <c r="E48" s="194">
        <v>38574861</v>
      </c>
      <c r="F48" s="194">
        <v>39850047</v>
      </c>
      <c r="G48" s="194">
        <v>42428599</v>
      </c>
      <c r="H48" s="194">
        <v>43800072</v>
      </c>
      <c r="I48" s="194">
        <v>43821421</v>
      </c>
      <c r="J48" s="194">
        <v>43348880</v>
      </c>
      <c r="K48" s="194">
        <v>43410471</v>
      </c>
      <c r="L48" s="202">
        <v>0</v>
      </c>
      <c r="M48" s="202"/>
      <c r="N48" s="202">
        <v>0</v>
      </c>
      <c r="P48" s="195">
        <f t="shared" si="1"/>
        <v>3.9814531398996177E-2</v>
      </c>
      <c r="Q48" s="195">
        <f t="shared" si="2"/>
        <v>4.0505878347910931E-2</v>
      </c>
      <c r="R48" s="195">
        <f t="shared" si="3"/>
        <v>4.1440964128045939E-2</v>
      </c>
      <c r="S48" s="195">
        <f t="shared" si="4"/>
        <v>4.2290479290999286E-2</v>
      </c>
      <c r="T48" s="195">
        <f t="shared" si="5"/>
        <v>4.3062299497807585E-2</v>
      </c>
      <c r="U48" s="195">
        <f t="shared" si="6"/>
        <v>4.2498146552661008E-2</v>
      </c>
      <c r="V48" s="195">
        <f t="shared" si="7"/>
        <v>4.4311696077337689E-2</v>
      </c>
      <c r="W48" s="195">
        <f t="shared" si="7"/>
        <v>4.3642570901364905E-2</v>
      </c>
    </row>
    <row r="49" spans="2:23" x14ac:dyDescent="0.7">
      <c r="B49" s="188">
        <f t="shared" si="8"/>
        <v>43</v>
      </c>
      <c r="C49" s="188" t="s">
        <v>91</v>
      </c>
      <c r="D49" s="194">
        <v>10637189</v>
      </c>
      <c r="E49" s="194">
        <v>10993968</v>
      </c>
      <c r="F49" s="194">
        <v>11173098</v>
      </c>
      <c r="G49" s="194">
        <v>11551888</v>
      </c>
      <c r="H49" s="194">
        <v>11567829</v>
      </c>
      <c r="I49" s="194">
        <v>11628595</v>
      </c>
      <c r="J49" s="194">
        <v>11437376</v>
      </c>
      <c r="K49" s="194">
        <v>11580435</v>
      </c>
      <c r="L49" s="202">
        <v>0</v>
      </c>
      <c r="M49" s="202"/>
      <c r="N49" s="202">
        <v>0</v>
      </c>
      <c r="P49" s="195">
        <f t="shared" si="1"/>
        <v>1.170318339687762E-2</v>
      </c>
      <c r="Q49" s="195">
        <f t="shared" si="2"/>
        <v>1.1544314582723335E-2</v>
      </c>
      <c r="R49" s="195">
        <f t="shared" si="3"/>
        <v>1.161915702175061E-2</v>
      </c>
      <c r="S49" s="195">
        <f t="shared" si="4"/>
        <v>1.1514282624225776E-2</v>
      </c>
      <c r="T49" s="195">
        <f t="shared" si="5"/>
        <v>1.1372979408285539E-2</v>
      </c>
      <c r="U49" s="195">
        <f t="shared" si="6"/>
        <v>1.1277446582837672E-2</v>
      </c>
      <c r="V49" s="195">
        <f t="shared" si="7"/>
        <v>1.1691410002616819E-2</v>
      </c>
      <c r="W49" s="195">
        <f t="shared" si="7"/>
        <v>1.1642351347815317E-2</v>
      </c>
    </row>
    <row r="50" spans="2:23" x14ac:dyDescent="0.7">
      <c r="B50" s="188">
        <f t="shared" si="8"/>
        <v>44</v>
      </c>
      <c r="C50" s="188" t="s">
        <v>107</v>
      </c>
      <c r="D50" s="194">
        <v>28612889.899999999</v>
      </c>
      <c r="E50" s="194">
        <v>29472216.710000001</v>
      </c>
      <c r="F50" s="194">
        <v>29832839.829999998</v>
      </c>
      <c r="G50" s="194">
        <v>30448345.440000001</v>
      </c>
      <c r="H50" s="194">
        <v>30231423.789999999</v>
      </c>
      <c r="I50" s="194">
        <v>30064684.260000002</v>
      </c>
      <c r="J50" s="194">
        <v>29449469.460000001</v>
      </c>
      <c r="K50" s="194">
        <v>29747577.440000001</v>
      </c>
      <c r="L50" s="202">
        <v>0</v>
      </c>
      <c r="M50" s="202"/>
      <c r="N50" s="202">
        <v>0</v>
      </c>
      <c r="P50" s="195">
        <f t="shared" si="1"/>
        <v>3.1480299730912681E-2</v>
      </c>
      <c r="Q50" s="195">
        <f t="shared" si="2"/>
        <v>3.0947565169412477E-2</v>
      </c>
      <c r="R50" s="195">
        <f t="shared" si="3"/>
        <v>3.1023844093151759E-2</v>
      </c>
      <c r="S50" s="195">
        <f t="shared" si="4"/>
        <v>3.0349225584269529E-2</v>
      </c>
      <c r="T50" s="195">
        <f t="shared" si="5"/>
        <v>2.9722202865103173E-2</v>
      </c>
      <c r="U50" s="195">
        <f t="shared" si="6"/>
        <v>2.9156821677255987E-2</v>
      </c>
      <c r="V50" s="195">
        <f t="shared" si="7"/>
        <v>3.0103567620440436E-2</v>
      </c>
      <c r="W50" s="195">
        <f t="shared" si="7"/>
        <v>2.9906626849753443E-2</v>
      </c>
    </row>
    <row r="51" spans="2:23" x14ac:dyDescent="0.7">
      <c r="C51" s="196" t="s">
        <v>147</v>
      </c>
      <c r="D51" s="198">
        <f t="shared" ref="D51:J51" si="9">SUM(D7:D50)</f>
        <v>908914150.89999998</v>
      </c>
      <c r="E51" s="198">
        <f t="shared" si="9"/>
        <v>952327478.71000004</v>
      </c>
      <c r="F51" s="198">
        <f t="shared" si="9"/>
        <v>961610035.83000004</v>
      </c>
      <c r="G51" s="198">
        <f t="shared" si="9"/>
        <v>1003265976.4400001</v>
      </c>
      <c r="H51" s="198">
        <f t="shared" si="9"/>
        <v>1017132677.79</v>
      </c>
      <c r="I51" s="198">
        <f t="shared" si="9"/>
        <v>1031137227.26</v>
      </c>
      <c r="J51" s="198">
        <f t="shared" si="9"/>
        <v>978271739.46000004</v>
      </c>
      <c r="K51" s="198">
        <f t="shared" ref="K51" si="10">SUM(K7:K50)</f>
        <v>994681800.44000006</v>
      </c>
      <c r="L51" s="213">
        <f>SUM(L7:L50)</f>
        <v>4.4233333333333338</v>
      </c>
      <c r="M51" s="213"/>
      <c r="N51" s="213">
        <f>SUM(N7:N50)</f>
        <v>5</v>
      </c>
      <c r="P51" s="199">
        <f t="shared" si="1"/>
        <v>1</v>
      </c>
      <c r="Q51" s="199">
        <f t="shared" si="2"/>
        <v>1</v>
      </c>
      <c r="R51" s="199">
        <f t="shared" si="3"/>
        <v>1</v>
      </c>
      <c r="S51" s="199">
        <f t="shared" si="4"/>
        <v>1</v>
      </c>
      <c r="T51" s="199">
        <f t="shared" si="5"/>
        <v>1</v>
      </c>
      <c r="U51" s="199">
        <f t="shared" si="6"/>
        <v>1</v>
      </c>
      <c r="V51" s="199">
        <f t="shared" si="7"/>
        <v>1</v>
      </c>
      <c r="W51" s="199">
        <f t="shared" si="7"/>
        <v>1</v>
      </c>
    </row>
    <row r="53" spans="2:23" x14ac:dyDescent="0.7">
      <c r="C53" s="200" t="s">
        <v>283</v>
      </c>
      <c r="D53" s="201">
        <f t="shared" ref="D53:K53" si="11">SUMIFS(D$7:D$50,$L$7:$L$50,1)</f>
        <v>32232283</v>
      </c>
      <c r="E53" s="201">
        <f t="shared" si="11"/>
        <v>33236800</v>
      </c>
      <c r="F53" s="201">
        <f t="shared" si="11"/>
        <v>33769989</v>
      </c>
      <c r="G53" s="201">
        <f t="shared" si="11"/>
        <v>34632650</v>
      </c>
      <c r="H53" s="201">
        <f t="shared" si="11"/>
        <v>34245960</v>
      </c>
      <c r="I53" s="201">
        <f t="shared" si="11"/>
        <v>33838794</v>
      </c>
      <c r="J53" s="201">
        <f t="shared" si="11"/>
        <v>33240798</v>
      </c>
      <c r="K53" s="201">
        <f t="shared" si="11"/>
        <v>33638596</v>
      </c>
      <c r="L53" s="201">
        <f>COUNTIFS($L$7:$L$50,1)</f>
        <v>3</v>
      </c>
      <c r="M53" s="216"/>
      <c r="P53" s="195">
        <f t="shared" ref="P53:W55" si="12">D53/D$55</f>
        <v>3.7747361700204027E-2</v>
      </c>
      <c r="Q53" s="195">
        <f t="shared" si="12"/>
        <v>3.7108727494957403E-2</v>
      </c>
      <c r="R53" s="195">
        <f t="shared" si="12"/>
        <v>3.7343314452599405E-2</v>
      </c>
      <c r="S53" s="195">
        <f t="shared" si="12"/>
        <v>3.6657197531128227E-2</v>
      </c>
      <c r="T53" s="195">
        <f t="shared" si="12"/>
        <v>3.5708863628067869E-2</v>
      </c>
      <c r="U53" s="195">
        <f t="shared" si="12"/>
        <v>3.4760861899870016E-2</v>
      </c>
      <c r="V53" s="195">
        <f t="shared" si="12"/>
        <v>3.6064699828275863E-2</v>
      </c>
      <c r="W53" s="195">
        <f t="shared" si="12"/>
        <v>3.5877022163560979E-2</v>
      </c>
    </row>
    <row r="54" spans="2:23" x14ac:dyDescent="0.7">
      <c r="C54" s="200" t="s">
        <v>280</v>
      </c>
      <c r="D54" s="201">
        <f>SUMIFS(D$7:D$50,$L$7:$L$50,0)</f>
        <v>821662705.89999998</v>
      </c>
      <c r="E54" s="201">
        <f t="shared" ref="E54:K54" si="13">SUMIFS(E$7:E$50,$L$7:$L$50,0)</f>
        <v>862423122.71000004</v>
      </c>
      <c r="F54" s="201">
        <f t="shared" si="13"/>
        <v>870541518.83000004</v>
      </c>
      <c r="G54" s="201">
        <f t="shared" si="13"/>
        <v>910138154.44000006</v>
      </c>
      <c r="H54" s="201">
        <f t="shared" si="13"/>
        <v>924786518.78999996</v>
      </c>
      <c r="I54" s="201">
        <f t="shared" si="13"/>
        <v>939635169.25999999</v>
      </c>
      <c r="J54" s="201">
        <f t="shared" si="13"/>
        <v>888458208.46000004</v>
      </c>
      <c r="K54" s="201">
        <f t="shared" si="13"/>
        <v>903969766.44000006</v>
      </c>
      <c r="L54" s="201">
        <f>COUNTIFS($L$7:$L$50,0)</f>
        <v>38</v>
      </c>
      <c r="M54" s="216"/>
      <c r="N54" s="200"/>
      <c r="P54" s="195">
        <f t="shared" si="12"/>
        <v>0.96225263829979601</v>
      </c>
      <c r="Q54" s="195">
        <f t="shared" si="12"/>
        <v>0.96289127250504258</v>
      </c>
      <c r="R54" s="195">
        <f t="shared" si="12"/>
        <v>0.96265668554740058</v>
      </c>
      <c r="S54" s="195">
        <f t="shared" si="12"/>
        <v>0.96334280246887172</v>
      </c>
      <c r="T54" s="195">
        <f t="shared" si="12"/>
        <v>0.96429113637193209</v>
      </c>
      <c r="U54" s="195">
        <f t="shared" si="12"/>
        <v>0.96523913810012996</v>
      </c>
      <c r="V54" s="195">
        <f t="shared" si="12"/>
        <v>0.96393530017172413</v>
      </c>
      <c r="W54" s="195">
        <f t="shared" si="12"/>
        <v>0.96412297783643897</v>
      </c>
    </row>
    <row r="55" spans="2:23" x14ac:dyDescent="0.7">
      <c r="C55" s="196" t="s">
        <v>147</v>
      </c>
      <c r="D55" s="198">
        <f>SUM(D53:D54)</f>
        <v>853894988.89999998</v>
      </c>
      <c r="E55" s="198">
        <f t="shared" ref="E55:L55" si="14">SUM(E53:E54)</f>
        <v>895659922.71000004</v>
      </c>
      <c r="F55" s="198">
        <f t="shared" si="14"/>
        <v>904311507.83000004</v>
      </c>
      <c r="G55" s="198">
        <f t="shared" si="14"/>
        <v>944770804.44000006</v>
      </c>
      <c r="H55" s="198">
        <f t="shared" si="14"/>
        <v>959032478.78999996</v>
      </c>
      <c r="I55" s="198">
        <f t="shared" si="14"/>
        <v>973473963.25999999</v>
      </c>
      <c r="J55" s="198">
        <f t="shared" si="14"/>
        <v>921699006.46000004</v>
      </c>
      <c r="K55" s="198">
        <f t="shared" ref="K55" si="15">SUM(K53:K54)</f>
        <v>937608362.44000006</v>
      </c>
      <c r="L55" s="198">
        <f t="shared" si="14"/>
        <v>41</v>
      </c>
      <c r="M55" s="197"/>
      <c r="P55" s="199">
        <f t="shared" si="12"/>
        <v>1</v>
      </c>
      <c r="Q55" s="199">
        <f t="shared" si="12"/>
        <v>1</v>
      </c>
      <c r="R55" s="199">
        <f t="shared" si="12"/>
        <v>1</v>
      </c>
      <c r="S55" s="199">
        <f t="shared" si="12"/>
        <v>1</v>
      </c>
      <c r="T55" s="199">
        <f t="shared" si="12"/>
        <v>1</v>
      </c>
      <c r="U55" s="199">
        <f t="shared" si="12"/>
        <v>1</v>
      </c>
      <c r="V55" s="199">
        <f t="shared" si="12"/>
        <v>1</v>
      </c>
      <c r="W55" s="199">
        <f t="shared" si="12"/>
        <v>1</v>
      </c>
    </row>
    <row r="58" spans="2:23" x14ac:dyDescent="0.7">
      <c r="B58" s="236" t="s">
        <v>60</v>
      </c>
      <c r="C58" s="237"/>
    </row>
    <row r="59" spans="2:23" x14ac:dyDescent="0.7">
      <c r="C59" s="188" t="s">
        <v>343</v>
      </c>
    </row>
    <row r="60" spans="2:23" x14ac:dyDescent="0.7">
      <c r="C60" s="188" t="s">
        <v>344</v>
      </c>
    </row>
    <row r="61" spans="2:23" x14ac:dyDescent="0.7">
      <c r="C61" s="188" t="s">
        <v>346</v>
      </c>
    </row>
    <row r="62" spans="2:23" x14ac:dyDescent="0.7">
      <c r="C62" s="188" t="s">
        <v>345</v>
      </c>
    </row>
    <row r="63" spans="2:23" x14ac:dyDescent="0.7">
      <c r="B63" s="188">
        <v>1</v>
      </c>
      <c r="C63" s="238" t="s">
        <v>347</v>
      </c>
    </row>
    <row r="64" spans="2:23" x14ac:dyDescent="0.7">
      <c r="B64" s="188">
        <f>B63+1</f>
        <v>2</v>
      </c>
      <c r="C64" s="217" t="s">
        <v>325</v>
      </c>
    </row>
  </sheetData>
  <autoFilter ref="C5:J51" xr:uid="{00000000-0009-0000-0000-000012000000}"/>
  <hyperlinks>
    <hyperlink ref="C64" r:id="rId1" display="https://tristate.coop/highline-electric-association-supports-members-during-february-2021-cold-weather" xr:uid="{051BFC23-9799-432F-BB9D-E82B18FFD910}"/>
  </hyperlinks>
  <pageMargins left="0.7" right="0.7" top="0.75" bottom="0.75" header="0.3" footer="0.3"/>
  <pageSetup scale="43" orientation="landscape"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K58"/>
  <sheetViews>
    <sheetView showGridLines="0" zoomScale="85" zoomScaleNormal="85" workbookViewId="0">
      <pane xSplit="3" ySplit="6" topLeftCell="D32" activePane="bottomRight" state="frozen"/>
      <selection activeCell="K59" sqref="K59"/>
      <selection pane="topRight" activeCell="K59" sqref="K59"/>
      <selection pane="bottomLeft" activeCell="K59" sqref="K59"/>
      <selection pane="bottomRight" activeCell="D7" sqref="D7"/>
    </sheetView>
  </sheetViews>
  <sheetFormatPr defaultColWidth="8.7265625" defaultRowHeight="14.5" x14ac:dyDescent="0.7"/>
  <cols>
    <col min="1" max="2" width="3.54296875" style="188" customWidth="1"/>
    <col min="3" max="3" width="29.54296875" style="188" customWidth="1"/>
    <col min="4" max="13" width="14.08984375" style="188" customWidth="1"/>
    <col min="14" max="25" width="9.81640625" style="188" customWidth="1"/>
    <col min="26" max="32" width="14.08984375" style="188" customWidth="1"/>
    <col min="33" max="33" width="15.26953125" style="188" bestFit="1" customWidth="1"/>
    <col min="34" max="35" width="14.08984375" style="188" customWidth="1"/>
    <col min="36" max="36" width="11.54296875" style="188" bestFit="1" customWidth="1"/>
    <col min="37" max="16384" width="8.7265625" style="188"/>
  </cols>
  <sheetData>
    <row r="1" spans="1:37" x14ac:dyDescent="0.7">
      <c r="A1" s="187" t="str" cm="1">
        <f t="array" aca="1" ref="A1" ca="1">MID(CELL("filename",A1),FIND("]",CELL("filename",A1))+1,255)</f>
        <v>TS Mem Bill</v>
      </c>
    </row>
    <row r="2" spans="1:37" x14ac:dyDescent="0.7">
      <c r="D2" s="208">
        <v>2012</v>
      </c>
      <c r="E2" s="208">
        <f>D2+1</f>
        <v>2013</v>
      </c>
      <c r="F2" s="208">
        <f t="shared" ref="F2:M2" si="0">E2+1</f>
        <v>2014</v>
      </c>
      <c r="G2" s="208">
        <f t="shared" si="0"/>
        <v>2015</v>
      </c>
      <c r="H2" s="208">
        <f t="shared" si="0"/>
        <v>2016</v>
      </c>
      <c r="I2" s="208">
        <f t="shared" si="0"/>
        <v>2017</v>
      </c>
      <c r="J2" s="208">
        <f t="shared" si="0"/>
        <v>2018</v>
      </c>
      <c r="K2" s="208">
        <f t="shared" si="0"/>
        <v>2019</v>
      </c>
      <c r="L2" s="208">
        <f t="shared" si="0"/>
        <v>2020</v>
      </c>
      <c r="M2" s="208">
        <f t="shared" si="0"/>
        <v>2021</v>
      </c>
      <c r="O2" s="208">
        <v>2012</v>
      </c>
      <c r="P2" s="208">
        <f>O2+1</f>
        <v>2013</v>
      </c>
      <c r="Q2" s="208">
        <f t="shared" ref="Q2:X2" si="1">P2+1</f>
        <v>2014</v>
      </c>
      <c r="R2" s="208">
        <f t="shared" si="1"/>
        <v>2015</v>
      </c>
      <c r="S2" s="208">
        <f t="shared" si="1"/>
        <v>2016</v>
      </c>
      <c r="T2" s="208">
        <f t="shared" si="1"/>
        <v>2017</v>
      </c>
      <c r="U2" s="208">
        <f t="shared" si="1"/>
        <v>2018</v>
      </c>
      <c r="V2" s="208">
        <f t="shared" si="1"/>
        <v>2019</v>
      </c>
      <c r="W2" s="208">
        <f t="shared" si="1"/>
        <v>2020</v>
      </c>
      <c r="X2" s="208">
        <f t="shared" si="1"/>
        <v>2021</v>
      </c>
      <c r="Z2" s="208">
        <v>2012</v>
      </c>
      <c r="AA2" s="208">
        <f>Z2+1</f>
        <v>2013</v>
      </c>
      <c r="AB2" s="208">
        <f t="shared" ref="AB2:AI2" si="2">AA2+1</f>
        <v>2014</v>
      </c>
      <c r="AC2" s="208">
        <f t="shared" si="2"/>
        <v>2015</v>
      </c>
      <c r="AD2" s="208">
        <f t="shared" si="2"/>
        <v>2016</v>
      </c>
      <c r="AE2" s="208">
        <f t="shared" si="2"/>
        <v>2017</v>
      </c>
      <c r="AF2" s="208">
        <f t="shared" si="2"/>
        <v>2018</v>
      </c>
      <c r="AG2" s="208">
        <f t="shared" si="2"/>
        <v>2019</v>
      </c>
      <c r="AH2" s="208">
        <f t="shared" si="2"/>
        <v>2020</v>
      </c>
      <c r="AI2" s="208">
        <f t="shared" si="2"/>
        <v>2021</v>
      </c>
    </row>
    <row r="4" spans="1:37" ht="17.25" x14ac:dyDescent="1.25">
      <c r="D4" s="189" t="s">
        <v>157</v>
      </c>
      <c r="E4" s="189"/>
      <c r="F4" s="189"/>
      <c r="G4" s="189"/>
      <c r="H4" s="189"/>
      <c r="I4" s="189"/>
      <c r="J4" s="189"/>
      <c r="K4" s="189"/>
      <c r="L4" s="189"/>
      <c r="M4" s="189"/>
      <c r="O4" s="189" t="s">
        <v>158</v>
      </c>
      <c r="P4" s="189"/>
      <c r="Q4" s="189"/>
      <c r="R4" s="189"/>
      <c r="S4" s="189"/>
      <c r="T4" s="189"/>
      <c r="U4" s="189"/>
      <c r="V4" s="189"/>
      <c r="W4" s="189"/>
      <c r="X4" s="189"/>
      <c r="Z4" s="189" t="s">
        <v>159</v>
      </c>
      <c r="AA4" s="189"/>
      <c r="AB4" s="189"/>
      <c r="AC4" s="189"/>
      <c r="AD4" s="189"/>
      <c r="AE4" s="189"/>
      <c r="AF4" s="189"/>
      <c r="AG4" s="189"/>
      <c r="AH4" s="189"/>
      <c r="AI4" s="189"/>
    </row>
    <row r="5" spans="1:37" ht="34.5" x14ac:dyDescent="1.25">
      <c r="C5" s="189" t="s">
        <v>92</v>
      </c>
      <c r="D5" s="189" t="str">
        <f>TEXT(D$2,"0")</f>
        <v>2012</v>
      </c>
      <c r="E5" s="189" t="str">
        <f t="shared" ref="E5:AI5" si="3">TEXT(E$2,"0")</f>
        <v>2013</v>
      </c>
      <c r="F5" s="189" t="str">
        <f t="shared" si="3"/>
        <v>2014</v>
      </c>
      <c r="G5" s="189" t="str">
        <f t="shared" si="3"/>
        <v>2015</v>
      </c>
      <c r="H5" s="189" t="str">
        <f t="shared" si="3"/>
        <v>2016</v>
      </c>
      <c r="I5" s="189" t="str">
        <f t="shared" si="3"/>
        <v>2017</v>
      </c>
      <c r="J5" s="189" t="str">
        <f t="shared" si="3"/>
        <v>2018</v>
      </c>
      <c r="K5" s="189" t="str">
        <f t="shared" si="3"/>
        <v>2019</v>
      </c>
      <c r="L5" s="189" t="str">
        <f t="shared" si="3"/>
        <v>2020</v>
      </c>
      <c r="M5" s="189" t="str">
        <f t="shared" si="3"/>
        <v>2021</v>
      </c>
      <c r="O5" s="189" t="str">
        <f t="shared" si="3"/>
        <v>2012</v>
      </c>
      <c r="P5" s="189" t="str">
        <f t="shared" si="3"/>
        <v>2013</v>
      </c>
      <c r="Q5" s="189" t="str">
        <f t="shared" si="3"/>
        <v>2014</v>
      </c>
      <c r="R5" s="189" t="str">
        <f t="shared" si="3"/>
        <v>2015</v>
      </c>
      <c r="S5" s="189" t="str">
        <f t="shared" si="3"/>
        <v>2016</v>
      </c>
      <c r="T5" s="189" t="str">
        <f t="shared" si="3"/>
        <v>2017</v>
      </c>
      <c r="U5" s="189" t="str">
        <f t="shared" si="3"/>
        <v>2018</v>
      </c>
      <c r="V5" s="189" t="str">
        <f t="shared" si="3"/>
        <v>2019</v>
      </c>
      <c r="W5" s="189" t="str">
        <f t="shared" si="3"/>
        <v>2020</v>
      </c>
      <c r="X5" s="189" t="str">
        <f t="shared" si="3"/>
        <v>2021</v>
      </c>
      <c r="Z5" s="189" t="str">
        <f t="shared" si="3"/>
        <v>2012</v>
      </c>
      <c r="AA5" s="189" t="str">
        <f t="shared" si="3"/>
        <v>2013</v>
      </c>
      <c r="AB5" s="189" t="str">
        <f t="shared" si="3"/>
        <v>2014</v>
      </c>
      <c r="AC5" s="189" t="str">
        <f t="shared" si="3"/>
        <v>2015</v>
      </c>
      <c r="AD5" s="189" t="str">
        <f t="shared" si="3"/>
        <v>2016</v>
      </c>
      <c r="AE5" s="189" t="str">
        <f t="shared" si="3"/>
        <v>2017</v>
      </c>
      <c r="AF5" s="189" t="str">
        <f t="shared" si="3"/>
        <v>2018</v>
      </c>
      <c r="AG5" s="189" t="str">
        <f t="shared" si="3"/>
        <v>2019</v>
      </c>
      <c r="AH5" s="189" t="str">
        <f t="shared" si="3"/>
        <v>2020</v>
      </c>
      <c r="AI5" s="189" t="str">
        <f t="shared" si="3"/>
        <v>2021</v>
      </c>
    </row>
    <row r="6" spans="1:37" x14ac:dyDescent="0.7">
      <c r="B6" s="234"/>
      <c r="C6" s="234"/>
      <c r="D6" s="234" t="s">
        <v>59</v>
      </c>
      <c r="E6" s="234" t="s">
        <v>59</v>
      </c>
      <c r="F6" s="234" t="s">
        <v>59</v>
      </c>
      <c r="G6" s="234" t="s">
        <v>59</v>
      </c>
      <c r="H6" s="234" t="s">
        <v>59</v>
      </c>
      <c r="I6" s="234" t="s">
        <v>59</v>
      </c>
      <c r="J6" s="234" t="s">
        <v>59</v>
      </c>
      <c r="K6" s="234" t="s">
        <v>59</v>
      </c>
      <c r="L6" s="234" t="s">
        <v>59</v>
      </c>
      <c r="M6" s="234" t="s">
        <v>59</v>
      </c>
      <c r="N6" s="234"/>
      <c r="O6" s="234" t="s">
        <v>140</v>
      </c>
      <c r="P6" s="234" t="s">
        <v>140</v>
      </c>
      <c r="Q6" s="234" t="s">
        <v>140</v>
      </c>
      <c r="R6" s="234" t="s">
        <v>140</v>
      </c>
      <c r="S6" s="234" t="s">
        <v>140</v>
      </c>
      <c r="T6" s="234" t="s">
        <v>140</v>
      </c>
      <c r="U6" s="234" t="s">
        <v>140</v>
      </c>
      <c r="V6" s="234" t="s">
        <v>140</v>
      </c>
      <c r="W6" s="234" t="s">
        <v>140</v>
      </c>
      <c r="X6" s="234" t="s">
        <v>140</v>
      </c>
      <c r="Y6" s="234"/>
      <c r="Z6" s="234" t="s">
        <v>165</v>
      </c>
      <c r="AA6" s="234" t="s">
        <v>165</v>
      </c>
      <c r="AB6" s="234" t="s">
        <v>165</v>
      </c>
      <c r="AC6" s="234" t="s">
        <v>165</v>
      </c>
      <c r="AD6" s="234" t="s">
        <v>165</v>
      </c>
      <c r="AE6" s="234" t="s">
        <v>165</v>
      </c>
      <c r="AF6" s="234" t="s">
        <v>165</v>
      </c>
      <c r="AG6" s="234" t="s">
        <v>165</v>
      </c>
      <c r="AH6" s="234" t="s">
        <v>165</v>
      </c>
      <c r="AI6" s="234" t="s">
        <v>165</v>
      </c>
      <c r="AK6" s="194"/>
    </row>
    <row r="7" spans="1:37" x14ac:dyDescent="0.7">
      <c r="B7" s="188">
        <v>1</v>
      </c>
      <c r="C7" s="188" t="s">
        <v>64</v>
      </c>
      <c r="D7" s="194">
        <v>9667077</v>
      </c>
      <c r="E7" s="194">
        <v>9995010</v>
      </c>
      <c r="F7" s="194">
        <v>9953631</v>
      </c>
      <c r="G7" s="194">
        <v>10176925</v>
      </c>
      <c r="H7" s="194">
        <v>10213362</v>
      </c>
      <c r="I7" s="194">
        <v>10633623</v>
      </c>
      <c r="J7" s="194">
        <v>10402674</v>
      </c>
      <c r="K7" s="194">
        <v>10312198</v>
      </c>
      <c r="L7" s="194">
        <v>9883181</v>
      </c>
      <c r="M7" s="194">
        <v>10390595</v>
      </c>
      <c r="O7" s="202">
        <f t="shared" ref="O7:O50" si="4">D7/D$51</f>
        <v>9.0593340825103359E-3</v>
      </c>
      <c r="P7" s="202">
        <f t="shared" ref="P7:P50" si="5">E7/E$51</f>
        <v>9.1604661752631537E-3</v>
      </c>
      <c r="Q7" s="202">
        <f t="shared" ref="Q7:Q50" si="6">F7/F$51</f>
        <v>9.0366675397805622E-3</v>
      </c>
      <c r="R7" s="202">
        <f t="shared" ref="R7:R50" si="7">G7/G$51</f>
        <v>9.040537428084347E-3</v>
      </c>
      <c r="S7" s="202">
        <f t="shared" ref="S7:S50" si="8">H7/H$51</f>
        <v>9.0002912437898014E-3</v>
      </c>
      <c r="T7" s="202">
        <f t="shared" ref="T7:T50" si="9">I7/I$51</f>
        <v>8.861796320914243E-3</v>
      </c>
      <c r="U7" s="202">
        <f t="shared" ref="U7:U50" si="10">J7/J$51</f>
        <v>8.4172748156245304E-3</v>
      </c>
      <c r="V7" s="202">
        <f t="shared" ref="V7:V50" si="11">K7/K$51</f>
        <v>8.3252060123980703E-3</v>
      </c>
      <c r="W7" s="202">
        <f t="shared" ref="W7:W50" si="12">L7/L$51</f>
        <v>8.2619281287929607E-3</v>
      </c>
      <c r="X7" s="202">
        <f t="shared" ref="X7:X50" si="13">M7/M$51</f>
        <v>8.9474525030736034E-3</v>
      </c>
      <c r="Z7" s="194">
        <v>137779</v>
      </c>
      <c r="AA7" s="194">
        <v>140358</v>
      </c>
      <c r="AB7" s="194">
        <v>138577</v>
      </c>
      <c r="AC7" s="194">
        <v>141389</v>
      </c>
      <c r="AD7" s="194">
        <v>134967.07399999999</v>
      </c>
      <c r="AE7" s="194">
        <v>136661.06400000001</v>
      </c>
      <c r="AF7" s="194">
        <v>136815.15400000001</v>
      </c>
      <c r="AG7" s="194">
        <v>134545.36799999999</v>
      </c>
      <c r="AH7" s="194">
        <v>128953.448</v>
      </c>
      <c r="AI7" s="194">
        <v>138669.704</v>
      </c>
      <c r="AJ7" s="203"/>
      <c r="AK7" s="194"/>
    </row>
    <row r="8" spans="1:37" x14ac:dyDescent="0.7">
      <c r="B8" s="188">
        <f>B7+1</f>
        <v>2</v>
      </c>
      <c r="C8" s="188" t="s">
        <v>97</v>
      </c>
      <c r="D8" s="194">
        <v>11863395</v>
      </c>
      <c r="E8" s="194">
        <v>10649127</v>
      </c>
      <c r="F8" s="194">
        <v>9530386</v>
      </c>
      <c r="G8" s="194">
        <v>8310624</v>
      </c>
      <c r="H8" s="194">
        <v>7927010</v>
      </c>
      <c r="I8" s="194">
        <v>9993293</v>
      </c>
      <c r="J8" s="194">
        <v>9268927</v>
      </c>
      <c r="K8" s="194">
        <v>9108396</v>
      </c>
      <c r="L8" s="194">
        <v>8465539</v>
      </c>
      <c r="M8" s="194">
        <v>8623617</v>
      </c>
      <c r="O8" s="202">
        <f t="shared" si="4"/>
        <v>1.1117575525444009E-2</v>
      </c>
      <c r="P8" s="202">
        <f t="shared" si="5"/>
        <v>9.7599669914869101E-3</v>
      </c>
      <c r="Q8" s="202">
        <f t="shared" si="6"/>
        <v>8.6524133562695983E-3</v>
      </c>
      <c r="R8" s="202">
        <f t="shared" si="7"/>
        <v>7.3826334892647871E-3</v>
      </c>
      <c r="S8" s="202">
        <f t="shared" si="8"/>
        <v>6.9854959309612434E-3</v>
      </c>
      <c r="T8" s="202">
        <f t="shared" si="9"/>
        <v>8.3281612618030607E-3</v>
      </c>
      <c r="U8" s="202">
        <f t="shared" si="10"/>
        <v>7.4999087547069371E-3</v>
      </c>
      <c r="V8" s="202">
        <f t="shared" si="11"/>
        <v>7.3533569800058665E-3</v>
      </c>
      <c r="W8" s="202">
        <f t="shared" si="12"/>
        <v>7.0768383974242526E-3</v>
      </c>
      <c r="X8" s="202">
        <f t="shared" si="13"/>
        <v>7.425888845845505E-3</v>
      </c>
      <c r="Z8" s="194">
        <v>172562</v>
      </c>
      <c r="AA8" s="194">
        <v>149461</v>
      </c>
      <c r="AB8" s="194">
        <v>131702</v>
      </c>
      <c r="AC8" s="194">
        <v>115241</v>
      </c>
      <c r="AD8" s="194">
        <v>107470.501</v>
      </c>
      <c r="AE8" s="194">
        <v>131513.08100000001</v>
      </c>
      <c r="AF8" s="194">
        <v>121472.993</v>
      </c>
      <c r="AG8" s="194">
        <v>118996.90399999999</v>
      </c>
      <c r="AH8" s="194">
        <v>111733.024</v>
      </c>
      <c r="AI8" s="194">
        <v>116884.42</v>
      </c>
      <c r="AJ8" s="203"/>
      <c r="AK8" s="194"/>
    </row>
    <row r="9" spans="1:37" x14ac:dyDescent="0.7">
      <c r="B9" s="188">
        <f t="shared" ref="B9:B50" si="14">B8+1</f>
        <v>3</v>
      </c>
      <c r="C9" s="188" t="s">
        <v>65</v>
      </c>
      <c r="D9" s="194">
        <v>18910263</v>
      </c>
      <c r="E9" s="194">
        <v>18479319</v>
      </c>
      <c r="F9" s="194">
        <v>17723432</v>
      </c>
      <c r="G9" s="194">
        <v>17401768</v>
      </c>
      <c r="H9" s="194">
        <v>17711629</v>
      </c>
      <c r="I9" s="194">
        <v>18299114</v>
      </c>
      <c r="J9" s="194">
        <v>18736463</v>
      </c>
      <c r="K9" s="194">
        <v>18490155</v>
      </c>
      <c r="L9" s="194">
        <v>19198053</v>
      </c>
      <c r="M9" s="194">
        <v>18940057</v>
      </c>
      <c r="O9" s="202">
        <f t="shared" si="4"/>
        <v>1.7721426042756682E-2</v>
      </c>
      <c r="P9" s="202">
        <f t="shared" si="5"/>
        <v>1.6936368912226975E-2</v>
      </c>
      <c r="Q9" s="202">
        <f t="shared" si="6"/>
        <v>1.6090687172139302E-2</v>
      </c>
      <c r="R9" s="202">
        <f t="shared" si="7"/>
        <v>1.5458631651391799E-2</v>
      </c>
      <c r="S9" s="202">
        <f t="shared" si="8"/>
        <v>1.5607967229787165E-2</v>
      </c>
      <c r="T9" s="202">
        <f t="shared" si="9"/>
        <v>1.5250025426065067E-2</v>
      </c>
      <c r="U9" s="202">
        <f t="shared" si="10"/>
        <v>1.5160521049086113E-2</v>
      </c>
      <c r="V9" s="202">
        <f t="shared" si="11"/>
        <v>1.4927404378404317E-2</v>
      </c>
      <c r="W9" s="202">
        <f t="shared" si="12"/>
        <v>1.6048773577935896E-2</v>
      </c>
      <c r="X9" s="202">
        <f t="shared" si="13"/>
        <v>1.6309485685180369E-2</v>
      </c>
      <c r="Z9" s="194">
        <v>273603</v>
      </c>
      <c r="AA9" s="194">
        <v>266891</v>
      </c>
      <c r="AB9" s="194">
        <v>253371</v>
      </c>
      <c r="AC9" s="194">
        <v>241191</v>
      </c>
      <c r="AD9" s="194">
        <v>240668.234</v>
      </c>
      <c r="AE9" s="194">
        <v>238255.459</v>
      </c>
      <c r="AF9" s="194">
        <v>241510.27499999999</v>
      </c>
      <c r="AG9" s="194">
        <v>237958.41800000001</v>
      </c>
      <c r="AH9" s="194">
        <v>244820.88200000001</v>
      </c>
      <c r="AI9" s="194">
        <v>248550.36499999999</v>
      </c>
      <c r="AJ9" s="203"/>
      <c r="AK9" s="194"/>
    </row>
    <row r="10" spans="1:37" x14ac:dyDescent="0.7">
      <c r="B10" s="188">
        <f t="shared" si="14"/>
        <v>4</v>
      </c>
      <c r="C10" s="188" t="s">
        <v>66</v>
      </c>
      <c r="D10" s="194">
        <v>5047180</v>
      </c>
      <c r="E10" s="194">
        <v>4698639</v>
      </c>
      <c r="F10" s="194">
        <v>4246254</v>
      </c>
      <c r="G10" s="194">
        <v>3978524</v>
      </c>
      <c r="H10" s="194">
        <v>4349215</v>
      </c>
      <c r="I10" s="194">
        <v>4856620</v>
      </c>
      <c r="J10" s="194">
        <v>4760791</v>
      </c>
      <c r="K10" s="194">
        <v>4424247</v>
      </c>
      <c r="L10" s="194">
        <v>5232847</v>
      </c>
      <c r="M10" s="194">
        <v>5150405</v>
      </c>
      <c r="O10" s="202">
        <f t="shared" si="4"/>
        <v>4.7298774794660801E-3</v>
      </c>
      <c r="P10" s="202">
        <f t="shared" si="5"/>
        <v>4.3063212172146188E-3</v>
      </c>
      <c r="Q10" s="202">
        <f t="shared" si="6"/>
        <v>3.8550741621287119E-3</v>
      </c>
      <c r="R10" s="202">
        <f t="shared" si="7"/>
        <v>3.5342694507949943E-3</v>
      </c>
      <c r="S10" s="202">
        <f t="shared" si="8"/>
        <v>3.832646065209405E-3</v>
      </c>
      <c r="T10" s="202">
        <f t="shared" si="9"/>
        <v>4.0473860365445088E-3</v>
      </c>
      <c r="U10" s="202">
        <f t="shared" si="10"/>
        <v>3.8521716807382333E-3</v>
      </c>
      <c r="V10" s="202">
        <f t="shared" si="11"/>
        <v>3.5717669234758801E-3</v>
      </c>
      <c r="W10" s="202">
        <f t="shared" si="12"/>
        <v>4.3744423807446061E-3</v>
      </c>
      <c r="X10" s="202">
        <f t="shared" si="13"/>
        <v>4.4350688395700917E-3</v>
      </c>
      <c r="Z10" s="194">
        <v>69272</v>
      </c>
      <c r="AA10" s="194">
        <v>63913</v>
      </c>
      <c r="AB10" s="194">
        <v>57048</v>
      </c>
      <c r="AC10" s="194">
        <v>53631</v>
      </c>
      <c r="AD10" s="194">
        <v>55309.203000000001</v>
      </c>
      <c r="AE10" s="194">
        <v>58795.565999999999</v>
      </c>
      <c r="AF10" s="194">
        <v>57033.192000000003</v>
      </c>
      <c r="AG10" s="194">
        <v>52858.137999999999</v>
      </c>
      <c r="AH10" s="194">
        <v>64585.296000000002</v>
      </c>
      <c r="AI10" s="194">
        <v>65300.256999999998</v>
      </c>
      <c r="AJ10" s="203"/>
      <c r="AK10" s="194"/>
    </row>
    <row r="11" spans="1:37" x14ac:dyDescent="0.7">
      <c r="B11" s="188">
        <f t="shared" si="14"/>
        <v>5</v>
      </c>
      <c r="C11" s="188" t="s">
        <v>67</v>
      </c>
      <c r="D11" s="194">
        <v>8042153</v>
      </c>
      <c r="E11" s="194">
        <v>8060651</v>
      </c>
      <c r="F11" s="194">
        <v>7955732</v>
      </c>
      <c r="G11" s="194">
        <v>8106719</v>
      </c>
      <c r="H11" s="194">
        <v>8050559</v>
      </c>
      <c r="I11" s="194">
        <v>8315173</v>
      </c>
      <c r="J11" s="194">
        <v>8301118</v>
      </c>
      <c r="K11" s="194">
        <v>7934618</v>
      </c>
      <c r="L11" s="194">
        <v>7882594</v>
      </c>
      <c r="M11" s="194">
        <v>7548090</v>
      </c>
      <c r="O11" s="202">
        <f t="shared" si="4"/>
        <v>7.5365646482036643E-3</v>
      </c>
      <c r="P11" s="202">
        <f t="shared" si="5"/>
        <v>7.3876185052442287E-3</v>
      </c>
      <c r="Q11" s="202">
        <f t="shared" si="6"/>
        <v>7.2228220153623835E-3</v>
      </c>
      <c r="R11" s="202">
        <f t="shared" si="7"/>
        <v>7.2014971652500639E-3</v>
      </c>
      <c r="S11" s="202">
        <f t="shared" si="8"/>
        <v>7.0943706563336515E-3</v>
      </c>
      <c r="T11" s="202">
        <f t="shared" si="9"/>
        <v>6.9296578879245053E-3</v>
      </c>
      <c r="U11" s="202">
        <f t="shared" si="10"/>
        <v>6.7168106472362266E-3</v>
      </c>
      <c r="V11" s="202">
        <f t="shared" si="11"/>
        <v>6.4057468135970573E-3</v>
      </c>
      <c r="W11" s="202">
        <f t="shared" si="12"/>
        <v>6.5895206307012505E-3</v>
      </c>
      <c r="X11" s="202">
        <f t="shared" si="13"/>
        <v>6.4997410411939674E-3</v>
      </c>
      <c r="Z11" s="194">
        <v>112935</v>
      </c>
      <c r="AA11" s="194">
        <v>113922</v>
      </c>
      <c r="AB11" s="194">
        <v>112115</v>
      </c>
      <c r="AC11" s="194">
        <v>110370</v>
      </c>
      <c r="AD11" s="194">
        <v>107266.954</v>
      </c>
      <c r="AE11" s="194">
        <v>105205.11900000001</v>
      </c>
      <c r="AF11" s="194">
        <v>104549.395</v>
      </c>
      <c r="AG11" s="194">
        <v>100934.88800000001</v>
      </c>
      <c r="AH11" s="194">
        <v>99565.346999999994</v>
      </c>
      <c r="AI11" s="194">
        <v>98210.076000000001</v>
      </c>
      <c r="AJ11" s="203"/>
      <c r="AK11" s="194"/>
    </row>
    <row r="12" spans="1:37" x14ac:dyDescent="0.7">
      <c r="B12" s="188">
        <f t="shared" si="14"/>
        <v>6</v>
      </c>
      <c r="C12" s="188" t="s">
        <v>68</v>
      </c>
      <c r="D12" s="194">
        <v>35254752</v>
      </c>
      <c r="E12" s="194">
        <v>36516767</v>
      </c>
      <c r="F12" s="194">
        <v>39322710</v>
      </c>
      <c r="G12" s="194">
        <v>44106782</v>
      </c>
      <c r="H12" s="194">
        <v>46838730</v>
      </c>
      <c r="I12" s="194">
        <v>48580592</v>
      </c>
      <c r="J12" s="194">
        <v>49181979</v>
      </c>
      <c r="K12" s="194">
        <v>48576563</v>
      </c>
      <c r="L12" s="194">
        <v>44266737</v>
      </c>
      <c r="M12" s="194">
        <v>41738381</v>
      </c>
      <c r="O12" s="202">
        <f t="shared" si="4"/>
        <v>3.303838133947308E-2</v>
      </c>
      <c r="P12" s="202">
        <f t="shared" si="5"/>
        <v>3.3467761306238387E-2</v>
      </c>
      <c r="Q12" s="202">
        <f t="shared" si="6"/>
        <v>3.5700163792811337E-2</v>
      </c>
      <c r="R12" s="202">
        <f t="shared" si="7"/>
        <v>3.9181679486029124E-2</v>
      </c>
      <c r="S12" s="202">
        <f t="shared" si="8"/>
        <v>4.127555759692398E-2</v>
      </c>
      <c r="T12" s="202">
        <f t="shared" si="9"/>
        <v>4.0485854299464621E-2</v>
      </c>
      <c r="U12" s="202">
        <f t="shared" si="10"/>
        <v>3.9795367346825872E-2</v>
      </c>
      <c r="V12" s="202">
        <f t="shared" si="11"/>
        <v>3.9216653360344092E-2</v>
      </c>
      <c r="W12" s="202">
        <f t="shared" si="12"/>
        <v>3.7005150425776893E-2</v>
      </c>
      <c r="X12" s="202">
        <f t="shared" si="13"/>
        <v>3.5941366356083526E-2</v>
      </c>
      <c r="Z12" s="194">
        <v>528682</v>
      </c>
      <c r="AA12" s="194">
        <v>547652</v>
      </c>
      <c r="AB12" s="194">
        <v>633744</v>
      </c>
      <c r="AC12" s="194">
        <v>727754</v>
      </c>
      <c r="AD12" s="194">
        <v>733130.20400000003</v>
      </c>
      <c r="AE12" s="194">
        <v>730370.86300000001</v>
      </c>
      <c r="AF12" s="194">
        <v>727285.26199999999</v>
      </c>
      <c r="AG12" s="194">
        <v>709429.29599999997</v>
      </c>
      <c r="AH12" s="194">
        <v>640269.33900000004</v>
      </c>
      <c r="AI12" s="194">
        <v>611581.08400000003</v>
      </c>
      <c r="AJ12" s="203"/>
      <c r="AK12" s="194"/>
    </row>
    <row r="13" spans="1:37" x14ac:dyDescent="0.7">
      <c r="B13" s="188">
        <f t="shared" si="14"/>
        <v>7</v>
      </c>
      <c r="C13" s="188" t="s">
        <v>98</v>
      </c>
      <c r="D13" s="194">
        <v>44905964</v>
      </c>
      <c r="E13" s="194">
        <v>44883054</v>
      </c>
      <c r="F13" s="194">
        <v>42012678</v>
      </c>
      <c r="G13" s="194">
        <v>40334913</v>
      </c>
      <c r="H13" s="194">
        <v>38500645</v>
      </c>
      <c r="I13" s="194">
        <v>38600998</v>
      </c>
      <c r="J13" s="194">
        <v>39120459</v>
      </c>
      <c r="K13" s="194">
        <v>40109737</v>
      </c>
      <c r="L13" s="194">
        <v>19503748</v>
      </c>
      <c r="M13" s="194">
        <v>0</v>
      </c>
      <c r="O13" s="202">
        <f t="shared" si="4"/>
        <v>4.208284781151346E-2</v>
      </c>
      <c r="P13" s="202">
        <f t="shared" si="5"/>
        <v>4.1135496413661377E-2</v>
      </c>
      <c r="Q13" s="202">
        <f t="shared" si="6"/>
        <v>3.8142322489336099E-2</v>
      </c>
      <c r="R13" s="202">
        <f t="shared" si="7"/>
        <v>3.5830989285567681E-2</v>
      </c>
      <c r="S13" s="202">
        <f t="shared" si="8"/>
        <v>3.3927811241172064E-2</v>
      </c>
      <c r="T13" s="202">
        <f t="shared" si="9"/>
        <v>3.2169109442756999E-2</v>
      </c>
      <c r="U13" s="202">
        <f t="shared" si="10"/>
        <v>3.1654135688225164E-2</v>
      </c>
      <c r="V13" s="202">
        <f t="shared" si="11"/>
        <v>3.2381246328678455E-2</v>
      </c>
      <c r="W13" s="202">
        <f t="shared" si="12"/>
        <v>1.6304321879573938E-2</v>
      </c>
      <c r="X13" s="202">
        <f t="shared" si="13"/>
        <v>0</v>
      </c>
      <c r="Z13" s="194">
        <v>648535</v>
      </c>
      <c r="AA13" s="194">
        <v>616637</v>
      </c>
      <c r="AB13" s="194">
        <v>568896</v>
      </c>
      <c r="AC13" s="194">
        <v>544848</v>
      </c>
      <c r="AD13" s="194">
        <v>513798.32699999999</v>
      </c>
      <c r="AE13" s="194">
        <v>489985.66700000002</v>
      </c>
      <c r="AF13" s="194">
        <v>502341.95600000001</v>
      </c>
      <c r="AG13" s="194">
        <v>512998.859</v>
      </c>
      <c r="AH13" s="194">
        <v>251075.595</v>
      </c>
      <c r="AI13" s="194">
        <v>0</v>
      </c>
      <c r="AJ13" s="203"/>
      <c r="AK13" s="194"/>
    </row>
    <row r="14" spans="1:37" x14ac:dyDescent="0.7">
      <c r="B14" s="188">
        <f t="shared" si="14"/>
        <v>8</v>
      </c>
      <c r="C14" s="188" t="s">
        <v>99</v>
      </c>
      <c r="D14" s="194">
        <v>40482109</v>
      </c>
      <c r="E14" s="194">
        <v>46817119</v>
      </c>
      <c r="F14" s="194">
        <v>49119986</v>
      </c>
      <c r="G14" s="194">
        <v>53038305</v>
      </c>
      <c r="H14" s="194">
        <v>54020369</v>
      </c>
      <c r="I14" s="194">
        <v>61946777</v>
      </c>
      <c r="J14" s="194">
        <v>58519120</v>
      </c>
      <c r="K14" s="194">
        <v>61606728</v>
      </c>
      <c r="L14" s="194">
        <v>43994749</v>
      </c>
      <c r="M14" s="194">
        <v>38004618</v>
      </c>
      <c r="O14" s="202">
        <f t="shared" si="4"/>
        <v>3.7937108579521851E-2</v>
      </c>
      <c r="P14" s="202">
        <f t="shared" si="5"/>
        <v>4.290807463151812E-2</v>
      </c>
      <c r="Q14" s="202">
        <f t="shared" si="6"/>
        <v>4.4594880304551741E-2</v>
      </c>
      <c r="R14" s="202">
        <f t="shared" si="7"/>
        <v>4.711588043290612E-2</v>
      </c>
      <c r="S14" s="202">
        <f t="shared" si="8"/>
        <v>4.7604212412817051E-2</v>
      </c>
      <c r="T14" s="202">
        <f t="shared" si="9"/>
        <v>5.1624899670704424E-2</v>
      </c>
      <c r="U14" s="202">
        <f t="shared" si="10"/>
        <v>4.7350471139296468E-2</v>
      </c>
      <c r="V14" s="202">
        <f t="shared" si="11"/>
        <v>4.9736118560734822E-2</v>
      </c>
      <c r="W14" s="202">
        <f t="shared" si="12"/>
        <v>3.6777779773767776E-2</v>
      </c>
      <c r="X14" s="202">
        <f t="shared" si="13"/>
        <v>3.2726183096584566E-2</v>
      </c>
      <c r="Z14" s="194">
        <v>641528</v>
      </c>
      <c r="AA14" s="194">
        <v>652669</v>
      </c>
      <c r="AB14" s="194">
        <v>707256</v>
      </c>
      <c r="AC14" s="194">
        <v>762060</v>
      </c>
      <c r="AD14" s="194">
        <v>776291.77899999998</v>
      </c>
      <c r="AE14" s="194">
        <v>870517.69799999997</v>
      </c>
      <c r="AF14" s="194">
        <v>817523.62800000003</v>
      </c>
      <c r="AG14" s="194">
        <v>861985.55599999998</v>
      </c>
      <c r="AH14" s="194">
        <v>602854.44099999999</v>
      </c>
      <c r="AI14" s="194">
        <v>527571.42500000005</v>
      </c>
      <c r="AJ14" s="203"/>
      <c r="AK14" s="194"/>
    </row>
    <row r="15" spans="1:37" x14ac:dyDescent="0.7">
      <c r="B15" s="188">
        <f t="shared" si="14"/>
        <v>9</v>
      </c>
      <c r="C15" s="188" t="s">
        <v>100</v>
      </c>
      <c r="D15" s="194">
        <v>2072419</v>
      </c>
      <c r="E15" s="194">
        <v>2076836</v>
      </c>
      <c r="F15" s="194">
        <v>2091761</v>
      </c>
      <c r="G15" s="194">
        <v>2124122</v>
      </c>
      <c r="H15" s="194">
        <v>2236062</v>
      </c>
      <c r="I15" s="194">
        <v>2304875</v>
      </c>
      <c r="J15" s="194">
        <v>2272632</v>
      </c>
      <c r="K15" s="194">
        <v>2360786</v>
      </c>
      <c r="L15" s="194">
        <v>2414149</v>
      </c>
      <c r="M15" s="194">
        <v>2487817</v>
      </c>
      <c r="O15" s="202">
        <f t="shared" si="4"/>
        <v>1.942131637095886E-3</v>
      </c>
      <c r="P15" s="202">
        <f t="shared" si="5"/>
        <v>1.9034284037303441E-3</v>
      </c>
      <c r="Q15" s="202">
        <f t="shared" si="6"/>
        <v>1.8990606271901108E-3</v>
      </c>
      <c r="R15" s="202">
        <f t="shared" si="7"/>
        <v>1.88693583207279E-3</v>
      </c>
      <c r="S15" s="202">
        <f t="shared" si="8"/>
        <v>1.9704784026230646E-3</v>
      </c>
      <c r="T15" s="202">
        <f t="shared" si="9"/>
        <v>1.9208253664030795E-3</v>
      </c>
      <c r="U15" s="202">
        <f t="shared" si="10"/>
        <v>1.8388895104068826E-3</v>
      </c>
      <c r="V15" s="202">
        <f t="shared" si="11"/>
        <v>1.9059011280800845E-3</v>
      </c>
      <c r="W15" s="202">
        <f t="shared" si="12"/>
        <v>2.0181281239509217E-3</v>
      </c>
      <c r="X15" s="202">
        <f t="shared" si="13"/>
        <v>2.1422858309691662E-3</v>
      </c>
      <c r="Z15" s="194">
        <v>27702</v>
      </c>
      <c r="AA15" s="194">
        <v>28409</v>
      </c>
      <c r="AB15" s="194">
        <v>28226</v>
      </c>
      <c r="AC15" s="194">
        <v>28600</v>
      </c>
      <c r="AD15" s="194">
        <v>28296.66</v>
      </c>
      <c r="AE15" s="194">
        <v>28209.293000000001</v>
      </c>
      <c r="AF15" s="194">
        <v>27963.536</v>
      </c>
      <c r="AG15" s="194">
        <v>28707.473999999998</v>
      </c>
      <c r="AH15" s="194">
        <v>29641.914000000001</v>
      </c>
      <c r="AI15" s="194">
        <v>30922.728999999999</v>
      </c>
      <c r="AJ15" s="203"/>
      <c r="AK15" s="194"/>
    </row>
    <row r="16" spans="1:37" x14ac:dyDescent="0.7">
      <c r="B16" s="188">
        <f t="shared" si="14"/>
        <v>10</v>
      </c>
      <c r="C16" s="188" t="s">
        <v>69</v>
      </c>
      <c r="D16" s="194">
        <v>8445339</v>
      </c>
      <c r="E16" s="194">
        <v>9136573</v>
      </c>
      <c r="F16" s="194">
        <v>9056113</v>
      </c>
      <c r="G16" s="194">
        <v>8948656</v>
      </c>
      <c r="H16" s="194">
        <v>9509705</v>
      </c>
      <c r="I16" s="194">
        <v>9648484</v>
      </c>
      <c r="J16" s="194">
        <v>9669249</v>
      </c>
      <c r="K16" s="194">
        <v>10291846</v>
      </c>
      <c r="L16" s="194">
        <v>10072458</v>
      </c>
      <c r="M16" s="194">
        <v>9954511</v>
      </c>
      <c r="O16" s="202">
        <f t="shared" si="4"/>
        <v>7.9144034376734309E-3</v>
      </c>
      <c r="P16" s="202">
        <f t="shared" si="5"/>
        <v>8.3737052713626688E-3</v>
      </c>
      <c r="Q16" s="202">
        <f t="shared" si="6"/>
        <v>8.2218320514076491E-3</v>
      </c>
      <c r="R16" s="202">
        <f t="shared" si="7"/>
        <v>7.9494208220117126E-3</v>
      </c>
      <c r="S16" s="202">
        <f t="shared" si="8"/>
        <v>8.3802096354289694E-3</v>
      </c>
      <c r="T16" s="202">
        <f t="shared" si="9"/>
        <v>8.0408060370016823E-3</v>
      </c>
      <c r="U16" s="202">
        <f t="shared" si="10"/>
        <v>7.8238274210748766E-3</v>
      </c>
      <c r="V16" s="202">
        <f t="shared" si="11"/>
        <v>8.3087755101167605E-3</v>
      </c>
      <c r="W16" s="202">
        <f t="shared" si="12"/>
        <v>8.4201558259719908E-3</v>
      </c>
      <c r="X16" s="202">
        <f t="shared" si="13"/>
        <v>8.5719359058671531E-3</v>
      </c>
      <c r="Z16" s="194">
        <v>119196</v>
      </c>
      <c r="AA16" s="194">
        <v>127099</v>
      </c>
      <c r="AB16" s="194">
        <v>123847</v>
      </c>
      <c r="AC16" s="194">
        <v>122341</v>
      </c>
      <c r="AD16" s="194">
        <v>127235.57399999999</v>
      </c>
      <c r="AE16" s="194">
        <v>124859.197</v>
      </c>
      <c r="AF16" s="194">
        <v>127092.121</v>
      </c>
      <c r="AG16" s="194">
        <v>133281.65599999999</v>
      </c>
      <c r="AH16" s="194">
        <v>131101.54199999999</v>
      </c>
      <c r="AI16" s="194">
        <v>132694.38200000001</v>
      </c>
      <c r="AJ16" s="203"/>
      <c r="AK16" s="194"/>
    </row>
    <row r="17" spans="2:37" x14ac:dyDescent="0.7">
      <c r="B17" s="188">
        <f t="shared" si="14"/>
        <v>11</v>
      </c>
      <c r="C17" s="188" t="s">
        <v>138</v>
      </c>
      <c r="D17" s="194">
        <v>65217977</v>
      </c>
      <c r="E17" s="194">
        <v>78494669</v>
      </c>
      <c r="F17" s="194">
        <v>77351681</v>
      </c>
      <c r="G17" s="194">
        <v>72637147</v>
      </c>
      <c r="H17" s="194">
        <v>61172688</v>
      </c>
      <c r="I17" s="194">
        <v>63731607</v>
      </c>
      <c r="J17" s="194">
        <v>64900186</v>
      </c>
      <c r="K17" s="194">
        <v>55670483</v>
      </c>
      <c r="L17" s="194">
        <v>47589127</v>
      </c>
      <c r="M17" s="194">
        <v>57813188</v>
      </c>
      <c r="O17" s="202">
        <f t="shared" si="4"/>
        <v>6.1117899632792322E-2</v>
      </c>
      <c r="P17" s="202">
        <f t="shared" si="5"/>
        <v>7.194067442783722E-2</v>
      </c>
      <c r="Q17" s="202">
        <f t="shared" si="6"/>
        <v>7.0225772367908848E-2</v>
      </c>
      <c r="R17" s="202">
        <f t="shared" si="7"/>
        <v>6.4526253865756569E-2</v>
      </c>
      <c r="S17" s="202">
        <f t="shared" si="8"/>
        <v>5.3907029650519141E-2</v>
      </c>
      <c r="T17" s="202">
        <f t="shared" si="9"/>
        <v>5.3112332498392353E-2</v>
      </c>
      <c r="U17" s="202">
        <f t="shared" si="10"/>
        <v>5.2513680727392563E-2</v>
      </c>
      <c r="V17" s="202">
        <f t="shared" si="11"/>
        <v>4.4943690936181072E-2</v>
      </c>
      <c r="W17" s="202">
        <f t="shared" si="12"/>
        <v>3.9782530238594287E-2</v>
      </c>
      <c r="X17" s="202">
        <f t="shared" si="13"/>
        <v>4.978355461658017E-2</v>
      </c>
      <c r="Z17" s="194">
        <v>1038322</v>
      </c>
      <c r="AA17" s="194">
        <v>1099069</v>
      </c>
      <c r="AB17" s="194">
        <v>1088893</v>
      </c>
      <c r="AC17" s="194">
        <v>1071039</v>
      </c>
      <c r="AD17" s="194">
        <v>904708.51899999997</v>
      </c>
      <c r="AE17" s="194">
        <v>891008.72499999998</v>
      </c>
      <c r="AF17" s="194">
        <v>906189.12</v>
      </c>
      <c r="AG17" s="194">
        <v>778673.83200000005</v>
      </c>
      <c r="AH17" s="194">
        <v>659094.72100000002</v>
      </c>
      <c r="AI17" s="194">
        <v>815885.576</v>
      </c>
      <c r="AJ17" s="203"/>
      <c r="AK17" s="194"/>
    </row>
    <row r="18" spans="2:37" x14ac:dyDescent="0.7">
      <c r="B18" s="188">
        <f t="shared" si="14"/>
        <v>12</v>
      </c>
      <c r="C18" s="188" t="s">
        <v>70</v>
      </c>
      <c r="D18" s="194">
        <v>19769123</v>
      </c>
      <c r="E18" s="194">
        <v>20635871</v>
      </c>
      <c r="F18" s="194">
        <v>22764973</v>
      </c>
      <c r="G18" s="194">
        <v>26571994</v>
      </c>
      <c r="H18" s="194">
        <v>28771822</v>
      </c>
      <c r="I18" s="194">
        <v>31618409</v>
      </c>
      <c r="J18" s="194">
        <v>32122947</v>
      </c>
      <c r="K18" s="194">
        <v>31918575</v>
      </c>
      <c r="L18" s="194">
        <v>32749071</v>
      </c>
      <c r="M18" s="194">
        <v>34709672</v>
      </c>
      <c r="O18" s="202">
        <f t="shared" si="4"/>
        <v>1.8526291843464056E-2</v>
      </c>
      <c r="P18" s="202">
        <f t="shared" si="5"/>
        <v>1.8912857345074575E-2</v>
      </c>
      <c r="Q18" s="202">
        <f t="shared" si="6"/>
        <v>2.0667783701553828E-2</v>
      </c>
      <c r="R18" s="202">
        <f t="shared" si="7"/>
        <v>2.3604881267753539E-2</v>
      </c>
      <c r="S18" s="202">
        <f t="shared" si="8"/>
        <v>2.5354508888892683E-2</v>
      </c>
      <c r="T18" s="202">
        <f t="shared" si="9"/>
        <v>2.634999384023317E-2</v>
      </c>
      <c r="U18" s="202">
        <f t="shared" si="10"/>
        <v>2.5992131714090198E-2</v>
      </c>
      <c r="V18" s="202">
        <f t="shared" si="11"/>
        <v>2.5768387350318403E-2</v>
      </c>
      <c r="W18" s="202">
        <f t="shared" si="12"/>
        <v>2.7376860839312546E-2</v>
      </c>
      <c r="X18" s="202">
        <f t="shared" si="13"/>
        <v>2.9888869849827058E-2</v>
      </c>
      <c r="Z18" s="194">
        <v>287392</v>
      </c>
      <c r="AA18" s="194">
        <v>284319</v>
      </c>
      <c r="AB18" s="194">
        <v>312064</v>
      </c>
      <c r="AC18" s="194">
        <v>366200</v>
      </c>
      <c r="AD18" s="194">
        <v>402827.49599999998</v>
      </c>
      <c r="AE18" s="194">
        <v>424980.83799999999</v>
      </c>
      <c r="AF18" s="194">
        <v>432909.10200000001</v>
      </c>
      <c r="AG18" s="194">
        <v>428105.79300000001</v>
      </c>
      <c r="AH18" s="194">
        <v>441424.01400000002</v>
      </c>
      <c r="AI18" s="194">
        <v>481268.67200000002</v>
      </c>
      <c r="AJ18" s="203"/>
      <c r="AK18" s="194"/>
    </row>
    <row r="19" spans="2:37" x14ac:dyDescent="0.7">
      <c r="B19" s="188">
        <f t="shared" si="14"/>
        <v>13</v>
      </c>
      <c r="C19" s="188" t="s">
        <v>101</v>
      </c>
      <c r="D19" s="194">
        <v>40207080</v>
      </c>
      <c r="E19" s="194">
        <v>32016041</v>
      </c>
      <c r="F19" s="194">
        <v>28883896</v>
      </c>
      <c r="G19" s="194">
        <v>33383782</v>
      </c>
      <c r="H19" s="194">
        <v>32289611</v>
      </c>
      <c r="I19" s="194">
        <v>37648501</v>
      </c>
      <c r="J19" s="194">
        <v>40232346</v>
      </c>
      <c r="K19" s="194">
        <v>36282174</v>
      </c>
      <c r="L19" s="194">
        <v>38900300</v>
      </c>
      <c r="M19" s="194">
        <v>35787075</v>
      </c>
      <c r="O19" s="202">
        <f t="shared" si="4"/>
        <v>3.7679369906975978E-2</v>
      </c>
      <c r="P19" s="202">
        <f t="shared" si="5"/>
        <v>2.9342828135873633E-2</v>
      </c>
      <c r="Q19" s="202">
        <f t="shared" si="6"/>
        <v>2.622301001570157E-2</v>
      </c>
      <c r="R19" s="202">
        <f t="shared" si="7"/>
        <v>2.9656043516288907E-2</v>
      </c>
      <c r="S19" s="202">
        <f t="shared" si="8"/>
        <v>2.8454479842061689E-2</v>
      </c>
      <c r="T19" s="202">
        <f t="shared" si="9"/>
        <v>3.1375322187906812E-2</v>
      </c>
      <c r="U19" s="202">
        <f t="shared" si="10"/>
        <v>3.2553813832798401E-2</v>
      </c>
      <c r="V19" s="202">
        <f t="shared" si="11"/>
        <v>2.9291192152019672E-2</v>
      </c>
      <c r="W19" s="202">
        <f t="shared" si="12"/>
        <v>3.2519032363009924E-2</v>
      </c>
      <c r="X19" s="202">
        <f t="shared" si="13"/>
        <v>3.0816633098146234E-2</v>
      </c>
      <c r="Z19" s="194">
        <v>573035</v>
      </c>
      <c r="AA19" s="194">
        <v>426430</v>
      </c>
      <c r="AB19" s="194">
        <v>384034</v>
      </c>
      <c r="AC19" s="194">
        <v>443787</v>
      </c>
      <c r="AD19" s="194">
        <v>415701.99300000002</v>
      </c>
      <c r="AE19" s="194">
        <v>467019.38500000001</v>
      </c>
      <c r="AF19" s="194">
        <v>501749.54100000003</v>
      </c>
      <c r="AG19" s="194">
        <v>436650.41</v>
      </c>
      <c r="AH19" s="194">
        <v>483466.81400000001</v>
      </c>
      <c r="AI19" s="194">
        <v>454017.4</v>
      </c>
      <c r="AJ19" s="203"/>
      <c r="AK19" s="194"/>
    </row>
    <row r="20" spans="2:37" x14ac:dyDescent="0.7">
      <c r="B20" s="188">
        <f t="shared" si="14"/>
        <v>14</v>
      </c>
      <c r="C20" s="188" t="s">
        <v>71</v>
      </c>
      <c r="D20" s="194">
        <v>27803879</v>
      </c>
      <c r="E20" s="194">
        <v>28379817</v>
      </c>
      <c r="F20" s="194">
        <v>28276572</v>
      </c>
      <c r="G20" s="194">
        <v>28444584</v>
      </c>
      <c r="H20" s="194">
        <v>29411439</v>
      </c>
      <c r="I20" s="194">
        <v>32229057</v>
      </c>
      <c r="J20" s="194">
        <v>31849021</v>
      </c>
      <c r="K20" s="194">
        <v>32717212</v>
      </c>
      <c r="L20" s="194">
        <v>29098870</v>
      </c>
      <c r="M20" s="194">
        <v>28394162</v>
      </c>
      <c r="O20" s="202">
        <f t="shared" si="4"/>
        <v>2.6055924520999821E-2</v>
      </c>
      <c r="P20" s="202">
        <f t="shared" si="5"/>
        <v>2.60102144658843E-2</v>
      </c>
      <c r="Q20" s="202">
        <f t="shared" si="6"/>
        <v>2.5671634836439881E-2</v>
      </c>
      <c r="R20" s="202">
        <f t="shared" si="7"/>
        <v>2.5268371956980045E-2</v>
      </c>
      <c r="S20" s="202">
        <f t="shared" si="8"/>
        <v>2.5918156714601702E-2</v>
      </c>
      <c r="T20" s="202">
        <f t="shared" si="9"/>
        <v>2.6858892660491671E-2</v>
      </c>
      <c r="U20" s="202">
        <f t="shared" si="10"/>
        <v>2.5770485777560345E-2</v>
      </c>
      <c r="V20" s="202">
        <f t="shared" si="11"/>
        <v>2.641314005523384E-2</v>
      </c>
      <c r="W20" s="202">
        <f t="shared" si="12"/>
        <v>2.4325444668987607E-2</v>
      </c>
      <c r="X20" s="202">
        <f t="shared" si="13"/>
        <v>2.4450516631586296E-2</v>
      </c>
      <c r="Z20" s="194">
        <v>405983</v>
      </c>
      <c r="AA20" s="194">
        <v>412134</v>
      </c>
      <c r="AB20" s="194">
        <v>409038</v>
      </c>
      <c r="AC20" s="194">
        <v>400268</v>
      </c>
      <c r="AD20" s="194">
        <v>398866.391</v>
      </c>
      <c r="AE20" s="194">
        <v>424311.42700000003</v>
      </c>
      <c r="AF20" s="194">
        <v>416731.26400000002</v>
      </c>
      <c r="AG20" s="194">
        <v>428301.19099999999</v>
      </c>
      <c r="AH20" s="194">
        <v>372133.42499999999</v>
      </c>
      <c r="AI20" s="194">
        <v>373226.98300000001</v>
      </c>
      <c r="AJ20" s="203"/>
      <c r="AK20" s="194"/>
    </row>
    <row r="21" spans="2:37" x14ac:dyDescent="0.7">
      <c r="B21" s="188">
        <f t="shared" si="14"/>
        <v>15</v>
      </c>
      <c r="C21" s="188" t="s">
        <v>72</v>
      </c>
      <c r="D21" s="194">
        <v>16366902</v>
      </c>
      <c r="E21" s="194">
        <v>16950927</v>
      </c>
      <c r="F21" s="194">
        <v>16752926</v>
      </c>
      <c r="G21" s="194">
        <v>15273392</v>
      </c>
      <c r="H21" s="194">
        <v>15835771</v>
      </c>
      <c r="I21" s="194">
        <v>15129673</v>
      </c>
      <c r="J21" s="194">
        <v>16916869</v>
      </c>
      <c r="K21" s="194">
        <v>17876697</v>
      </c>
      <c r="L21" s="194">
        <v>18776482</v>
      </c>
      <c r="M21" s="194">
        <v>18746097</v>
      </c>
      <c r="O21" s="202">
        <f t="shared" si="4"/>
        <v>1.5337959252182079E-2</v>
      </c>
      <c r="P21" s="202">
        <f t="shared" si="5"/>
        <v>1.5535591602495137E-2</v>
      </c>
      <c r="Q21" s="202">
        <f t="shared" si="6"/>
        <v>1.5209587594772783E-2</v>
      </c>
      <c r="R21" s="202">
        <f t="shared" si="7"/>
        <v>1.3567916834387994E-2</v>
      </c>
      <c r="S21" s="202">
        <f t="shared" si="8"/>
        <v>1.3954910348811729E-2</v>
      </c>
      <c r="T21" s="202">
        <f t="shared" si="9"/>
        <v>1.2608692308165857E-2</v>
      </c>
      <c r="U21" s="202">
        <f t="shared" si="10"/>
        <v>1.3688205108890208E-2</v>
      </c>
      <c r="V21" s="202">
        <f t="shared" si="11"/>
        <v>1.4432149707193224E-2</v>
      </c>
      <c r="W21" s="202">
        <f t="shared" si="12"/>
        <v>1.5696357761289071E-2</v>
      </c>
      <c r="X21" s="202">
        <f t="shared" si="13"/>
        <v>1.6142464654383178E-2</v>
      </c>
      <c r="Z21" s="194">
        <v>240948</v>
      </c>
      <c r="AA21" s="194">
        <v>231485</v>
      </c>
      <c r="AB21" s="194">
        <v>226640</v>
      </c>
      <c r="AC21" s="194">
        <v>205604</v>
      </c>
      <c r="AD21" s="194">
        <v>209945.144</v>
      </c>
      <c r="AE21" s="194">
        <v>192170.08100000001</v>
      </c>
      <c r="AF21" s="194">
        <v>217805.391</v>
      </c>
      <c r="AG21" s="194">
        <v>229768.755</v>
      </c>
      <c r="AH21" s="194">
        <v>241367.02499999999</v>
      </c>
      <c r="AI21" s="194">
        <v>236813.41200000001</v>
      </c>
      <c r="AJ21" s="203"/>
      <c r="AK21" s="194"/>
    </row>
    <row r="22" spans="2:37" x14ac:dyDescent="0.7">
      <c r="B22" s="188">
        <f t="shared" si="14"/>
        <v>16</v>
      </c>
      <c r="C22" s="188" t="s">
        <v>160</v>
      </c>
      <c r="D22" s="194">
        <v>20909807</v>
      </c>
      <c r="E22" s="194">
        <v>21115769</v>
      </c>
      <c r="F22" s="194">
        <v>20684220</v>
      </c>
      <c r="G22" s="194">
        <v>20016606</v>
      </c>
      <c r="H22" s="194">
        <v>10505399</v>
      </c>
      <c r="I22" s="194">
        <v>0</v>
      </c>
      <c r="J22" s="194">
        <v>0</v>
      </c>
      <c r="K22" s="194">
        <v>0</v>
      </c>
      <c r="L22" s="194">
        <v>0</v>
      </c>
      <c r="M22" s="194">
        <v>0</v>
      </c>
      <c r="O22" s="202">
        <f t="shared" si="4"/>
        <v>1.9595264133492801E-2</v>
      </c>
      <c r="P22" s="202">
        <f t="shared" si="5"/>
        <v>1.9352685759110824E-2</v>
      </c>
      <c r="Q22" s="202">
        <f t="shared" si="6"/>
        <v>1.8778716978726649E-2</v>
      </c>
      <c r="R22" s="202">
        <f t="shared" si="7"/>
        <v>1.7781488585817198E-2</v>
      </c>
      <c r="S22" s="202">
        <f t="shared" si="8"/>
        <v>9.2576421585975448E-3</v>
      </c>
      <c r="T22" s="202">
        <f t="shared" si="9"/>
        <v>0</v>
      </c>
      <c r="U22" s="202">
        <f t="shared" si="10"/>
        <v>0</v>
      </c>
      <c r="V22" s="202">
        <f t="shared" si="11"/>
        <v>0</v>
      </c>
      <c r="W22" s="202">
        <f t="shared" si="12"/>
        <v>0</v>
      </c>
      <c r="X22" s="202">
        <f t="shared" si="13"/>
        <v>0</v>
      </c>
      <c r="Z22" s="194">
        <v>305697</v>
      </c>
      <c r="AA22" s="194">
        <v>314033</v>
      </c>
      <c r="AB22" s="194">
        <v>298566</v>
      </c>
      <c r="AC22" s="194">
        <v>282974</v>
      </c>
      <c r="AD22" s="194">
        <v>144323.79999999999</v>
      </c>
      <c r="AE22" s="194">
        <v>0</v>
      </c>
      <c r="AF22" s="194">
        <v>0</v>
      </c>
      <c r="AG22" s="194">
        <v>0</v>
      </c>
      <c r="AH22" s="194">
        <v>0</v>
      </c>
      <c r="AI22" s="194">
        <v>0</v>
      </c>
      <c r="AJ22" s="203"/>
      <c r="AK22" s="194"/>
    </row>
    <row r="23" spans="2:37" x14ac:dyDescent="0.7">
      <c r="B23" s="188">
        <f t="shared" si="14"/>
        <v>17</v>
      </c>
      <c r="C23" s="188" t="s">
        <v>102</v>
      </c>
      <c r="D23" s="194">
        <v>65256313</v>
      </c>
      <c r="E23" s="194">
        <v>69749149</v>
      </c>
      <c r="F23" s="194">
        <v>68510714</v>
      </c>
      <c r="G23" s="194">
        <v>67130648</v>
      </c>
      <c r="H23" s="194">
        <v>62392625</v>
      </c>
      <c r="I23" s="194">
        <v>68297124</v>
      </c>
      <c r="J23" s="194">
        <v>68508463</v>
      </c>
      <c r="K23" s="194">
        <v>69604840</v>
      </c>
      <c r="L23" s="194">
        <v>65206204</v>
      </c>
      <c r="M23" s="194">
        <v>63508094</v>
      </c>
      <c r="O23" s="202">
        <f t="shared" si="4"/>
        <v>6.1153825552425232E-2</v>
      </c>
      <c r="P23" s="202">
        <f t="shared" si="5"/>
        <v>6.3925370776806614E-2</v>
      </c>
      <c r="Q23" s="202">
        <f t="shared" si="6"/>
        <v>6.2199266311056711E-2</v>
      </c>
      <c r="R23" s="202">
        <f t="shared" si="7"/>
        <v>5.963462792695786E-2</v>
      </c>
      <c r="S23" s="202">
        <f t="shared" si="8"/>
        <v>5.4982071179359021E-2</v>
      </c>
      <c r="T23" s="202">
        <f t="shared" si="9"/>
        <v>5.6917120551690029E-2</v>
      </c>
      <c r="U23" s="202">
        <f t="shared" si="10"/>
        <v>5.543330111729397E-2</v>
      </c>
      <c r="V23" s="202">
        <f t="shared" si="11"/>
        <v>5.6193125118428264E-2</v>
      </c>
      <c r="W23" s="202">
        <f t="shared" si="12"/>
        <v>5.4509673656630599E-2</v>
      </c>
      <c r="X23" s="202">
        <f t="shared" si="13"/>
        <v>5.4687499091797313E-2</v>
      </c>
      <c r="Z23" s="194">
        <v>1009663</v>
      </c>
      <c r="AA23" s="194">
        <v>975762</v>
      </c>
      <c r="AB23" s="194">
        <v>941128</v>
      </c>
      <c r="AC23" s="194">
        <v>933424</v>
      </c>
      <c r="AD23" s="194">
        <v>945028.40599999996</v>
      </c>
      <c r="AE23" s="194">
        <v>928929.91</v>
      </c>
      <c r="AF23" s="194">
        <v>952343.24199999997</v>
      </c>
      <c r="AG23" s="194">
        <v>955841.63399999996</v>
      </c>
      <c r="AH23" s="194">
        <v>896068.505</v>
      </c>
      <c r="AI23" s="194">
        <v>885039.58600000001</v>
      </c>
      <c r="AJ23" s="203"/>
      <c r="AK23" s="194"/>
    </row>
    <row r="24" spans="2:37" x14ac:dyDescent="0.7">
      <c r="B24" s="188">
        <f t="shared" si="14"/>
        <v>18</v>
      </c>
      <c r="C24" s="188" t="s">
        <v>73</v>
      </c>
      <c r="D24" s="194">
        <v>22400510</v>
      </c>
      <c r="E24" s="194">
        <v>19408910</v>
      </c>
      <c r="F24" s="194">
        <v>17608885</v>
      </c>
      <c r="G24" s="194">
        <v>17435029</v>
      </c>
      <c r="H24" s="194">
        <v>19141579</v>
      </c>
      <c r="I24" s="194">
        <v>20265619</v>
      </c>
      <c r="J24" s="194">
        <v>16546289</v>
      </c>
      <c r="K24" s="194">
        <v>16893560</v>
      </c>
      <c r="L24" s="194">
        <v>22272600</v>
      </c>
      <c r="M24" s="194">
        <v>20937450</v>
      </c>
      <c r="O24" s="202">
        <f t="shared" si="4"/>
        <v>2.0992250678112275E-2</v>
      </c>
      <c r="P24" s="202">
        <f t="shared" si="5"/>
        <v>1.7788342738399139E-2</v>
      </c>
      <c r="Q24" s="202">
        <f t="shared" si="6"/>
        <v>1.5986692644244984E-2</v>
      </c>
      <c r="R24" s="202">
        <f t="shared" si="7"/>
        <v>1.5488178623133805E-2</v>
      </c>
      <c r="S24" s="202">
        <f t="shared" si="8"/>
        <v>1.6868077902850279E-2</v>
      </c>
      <c r="T24" s="202">
        <f t="shared" si="9"/>
        <v>1.6888861669747908E-2</v>
      </c>
      <c r="U24" s="202">
        <f t="shared" si="10"/>
        <v>1.3388352042152354E-2</v>
      </c>
      <c r="V24" s="202">
        <f t="shared" si="11"/>
        <v>1.3638447136372628E-2</v>
      </c>
      <c r="W24" s="202">
        <f t="shared" si="12"/>
        <v>1.8618966954197649E-2</v>
      </c>
      <c r="X24" s="202">
        <f t="shared" si="13"/>
        <v>1.8029462163666125E-2</v>
      </c>
      <c r="Z24" s="194">
        <v>327538</v>
      </c>
      <c r="AA24" s="194">
        <v>262444</v>
      </c>
      <c r="AB24" s="194">
        <v>239871</v>
      </c>
      <c r="AC24" s="194">
        <v>239440</v>
      </c>
      <c r="AD24" s="194">
        <v>249178.77100000001</v>
      </c>
      <c r="AE24" s="194">
        <v>257218.46900000001</v>
      </c>
      <c r="AF24" s="194">
        <v>192527.084</v>
      </c>
      <c r="AG24" s="194">
        <v>198087.94899999999</v>
      </c>
      <c r="AH24" s="194">
        <v>288152.56599999999</v>
      </c>
      <c r="AI24" s="194">
        <v>276711.989</v>
      </c>
      <c r="AJ24" s="203"/>
      <c r="AK24" s="194"/>
    </row>
    <row r="25" spans="2:37" x14ac:dyDescent="0.7">
      <c r="B25" s="188">
        <f t="shared" si="14"/>
        <v>19</v>
      </c>
      <c r="C25" s="188" t="s">
        <v>74</v>
      </c>
      <c r="D25" s="194">
        <v>5642298</v>
      </c>
      <c r="E25" s="194">
        <v>5787119</v>
      </c>
      <c r="F25" s="194">
        <v>5706055</v>
      </c>
      <c r="G25" s="194">
        <v>5633173</v>
      </c>
      <c r="H25" s="194">
        <v>5799009</v>
      </c>
      <c r="I25" s="194">
        <v>5889079</v>
      </c>
      <c r="J25" s="194">
        <v>6043591</v>
      </c>
      <c r="K25" s="194">
        <v>6336784</v>
      </c>
      <c r="L25" s="194">
        <v>6351271</v>
      </c>
      <c r="M25" s="194">
        <v>6338184</v>
      </c>
      <c r="O25" s="202">
        <f t="shared" si="4"/>
        <v>5.2875820245437063E-3</v>
      </c>
      <c r="P25" s="202">
        <f t="shared" si="5"/>
        <v>5.3039174399748205E-3</v>
      </c>
      <c r="Q25" s="202">
        <f t="shared" si="6"/>
        <v>5.1803931649367528E-3</v>
      </c>
      <c r="R25" s="202">
        <f t="shared" si="7"/>
        <v>5.0041551200754831E-3</v>
      </c>
      <c r="S25" s="202">
        <f t="shared" si="8"/>
        <v>5.1102438085870502E-3</v>
      </c>
      <c r="T25" s="202">
        <f t="shared" si="9"/>
        <v>4.9078116288092328E-3</v>
      </c>
      <c r="U25" s="202">
        <f t="shared" si="10"/>
        <v>4.8901432766455116E-3</v>
      </c>
      <c r="V25" s="202">
        <f t="shared" si="11"/>
        <v>5.1157893066122173E-3</v>
      </c>
      <c r="W25" s="202">
        <f t="shared" si="12"/>
        <v>5.3093983130013496E-3</v>
      </c>
      <c r="X25" s="202">
        <f t="shared" si="13"/>
        <v>5.4578780421853674E-3</v>
      </c>
      <c r="Z25" s="194">
        <v>78800</v>
      </c>
      <c r="AA25" s="194">
        <v>80817</v>
      </c>
      <c r="AB25" s="194">
        <v>77247</v>
      </c>
      <c r="AC25" s="194">
        <v>74871</v>
      </c>
      <c r="AD25" s="194">
        <v>75909.691999999995</v>
      </c>
      <c r="AE25" s="194">
        <v>73946.501999999993</v>
      </c>
      <c r="AF25" s="194">
        <v>76568.112999999998</v>
      </c>
      <c r="AG25" s="194">
        <v>79321.724000000002</v>
      </c>
      <c r="AH25" s="194">
        <v>79703.661999999997</v>
      </c>
      <c r="AI25" s="194">
        <v>82204.323000000004</v>
      </c>
      <c r="AJ25" s="203"/>
      <c r="AK25" s="194"/>
    </row>
    <row r="26" spans="2:37" x14ac:dyDescent="0.7">
      <c r="B26" s="188">
        <f t="shared" si="14"/>
        <v>20</v>
      </c>
      <c r="C26" s="188" t="s">
        <v>161</v>
      </c>
      <c r="D26" s="194">
        <v>15824765</v>
      </c>
      <c r="E26" s="194">
        <v>16221573</v>
      </c>
      <c r="F26" s="194">
        <v>16735459</v>
      </c>
      <c r="G26" s="194">
        <v>19758560</v>
      </c>
      <c r="H26" s="194">
        <v>23134232</v>
      </c>
      <c r="I26" s="194">
        <v>25902500</v>
      </c>
      <c r="J26" s="194">
        <v>28244668</v>
      </c>
      <c r="K26" s="194">
        <v>29537597</v>
      </c>
      <c r="L26" s="194">
        <v>29013715</v>
      </c>
      <c r="M26" s="194">
        <v>28902797</v>
      </c>
      <c r="O26" s="202">
        <f t="shared" si="4"/>
        <v>1.4829904935299126E-2</v>
      </c>
      <c r="P26" s="202">
        <f t="shared" si="5"/>
        <v>1.4867135778359606E-2</v>
      </c>
      <c r="Q26" s="202">
        <f t="shared" si="6"/>
        <v>1.519372971618382E-2</v>
      </c>
      <c r="R26" s="202">
        <f t="shared" si="7"/>
        <v>1.7552256816774248E-2</v>
      </c>
      <c r="S26" s="202">
        <f t="shared" si="8"/>
        <v>2.0386511875462931E-2</v>
      </c>
      <c r="T26" s="202">
        <f t="shared" si="9"/>
        <v>2.1586497772441354E-2</v>
      </c>
      <c r="U26" s="202">
        <f t="shared" si="10"/>
        <v>2.285404047383164E-2</v>
      </c>
      <c r="V26" s="202">
        <f t="shared" si="11"/>
        <v>2.3846184890572428E-2</v>
      </c>
      <c r="W26" s="202">
        <f t="shared" si="12"/>
        <v>2.4254258631839509E-2</v>
      </c>
      <c r="X26" s="202">
        <f t="shared" si="13"/>
        <v>2.4888507670973437E-2</v>
      </c>
      <c r="Z26" s="194">
        <v>233663</v>
      </c>
      <c r="AA26" s="194">
        <v>222959</v>
      </c>
      <c r="AB26" s="194">
        <v>226977</v>
      </c>
      <c r="AC26" s="194">
        <v>268867</v>
      </c>
      <c r="AD26" s="194">
        <v>324329.75900000002</v>
      </c>
      <c r="AE26" s="194">
        <v>348134.91899999999</v>
      </c>
      <c r="AF26" s="194">
        <v>382991.69500000001</v>
      </c>
      <c r="AG26" s="194">
        <v>395848.18900000001</v>
      </c>
      <c r="AH26" s="194">
        <v>390934.07</v>
      </c>
      <c r="AI26" s="194">
        <v>398028.84399999998</v>
      </c>
      <c r="AJ26" s="203"/>
      <c r="AK26" s="194"/>
    </row>
    <row r="27" spans="2:37" x14ac:dyDescent="0.7">
      <c r="B27" s="188">
        <f t="shared" si="14"/>
        <v>21</v>
      </c>
      <c r="C27" s="188" t="s">
        <v>75</v>
      </c>
      <c r="D27" s="194">
        <v>19167623</v>
      </c>
      <c r="E27" s="194">
        <v>22197135</v>
      </c>
      <c r="F27" s="194">
        <v>21139199</v>
      </c>
      <c r="G27" s="194">
        <v>20648431</v>
      </c>
      <c r="H27" s="194">
        <v>21054589</v>
      </c>
      <c r="I27" s="194">
        <v>21742988</v>
      </c>
      <c r="J27" s="194">
        <v>22968227</v>
      </c>
      <c r="K27" s="194">
        <v>24368620</v>
      </c>
      <c r="L27" s="194">
        <v>23259660</v>
      </c>
      <c r="M27" s="194">
        <v>23099856</v>
      </c>
      <c r="O27" s="202">
        <f t="shared" si="4"/>
        <v>1.7962606517420827E-2</v>
      </c>
      <c r="P27" s="202">
        <f t="shared" si="5"/>
        <v>2.034376197274939E-2</v>
      </c>
      <c r="Q27" s="202">
        <f t="shared" si="6"/>
        <v>1.9191781714658875E-2</v>
      </c>
      <c r="R27" s="202">
        <f t="shared" si="7"/>
        <v>1.834276201177832E-2</v>
      </c>
      <c r="S27" s="202">
        <f t="shared" si="8"/>
        <v>1.8553874132562133E-2</v>
      </c>
      <c r="T27" s="202">
        <f t="shared" si="9"/>
        <v>1.8120064164780198E-2</v>
      </c>
      <c r="U27" s="202">
        <f t="shared" si="10"/>
        <v>1.8584633017111499E-2</v>
      </c>
      <c r="V27" s="202">
        <f t="shared" si="11"/>
        <v>1.9673185264464845E-2</v>
      </c>
      <c r="W27" s="202">
        <f t="shared" si="12"/>
        <v>1.9444108047819875E-2</v>
      </c>
      <c r="X27" s="202">
        <f t="shared" si="13"/>
        <v>1.9891533101601959E-2</v>
      </c>
      <c r="Z27" s="194">
        <v>280999</v>
      </c>
      <c r="AA27" s="194">
        <v>320374</v>
      </c>
      <c r="AB27" s="194">
        <v>292098</v>
      </c>
      <c r="AC27" s="194">
        <v>286139</v>
      </c>
      <c r="AD27" s="194">
        <v>289451.02600000001</v>
      </c>
      <c r="AE27" s="194">
        <v>285014.68599999999</v>
      </c>
      <c r="AF27" s="194">
        <v>312273.09899999999</v>
      </c>
      <c r="AG27" s="194">
        <v>325627.30599999998</v>
      </c>
      <c r="AH27" s="194">
        <v>307196.55200000003</v>
      </c>
      <c r="AI27" s="194">
        <v>317100.67499999999</v>
      </c>
      <c r="AJ27" s="203"/>
      <c r="AK27" s="194"/>
    </row>
    <row r="28" spans="2:37" x14ac:dyDescent="0.7">
      <c r="B28" s="188">
        <f t="shared" si="14"/>
        <v>22</v>
      </c>
      <c r="C28" s="188" t="s">
        <v>76</v>
      </c>
      <c r="D28" s="194">
        <v>56340498</v>
      </c>
      <c r="E28" s="194">
        <v>57324875</v>
      </c>
      <c r="F28" s="194">
        <v>58193844</v>
      </c>
      <c r="G28" s="194">
        <v>60295057</v>
      </c>
      <c r="H28" s="194">
        <v>65992555</v>
      </c>
      <c r="I28" s="194">
        <v>71276966</v>
      </c>
      <c r="J28" s="194">
        <v>73696101</v>
      </c>
      <c r="K28" s="194">
        <v>74061215</v>
      </c>
      <c r="L28" s="194">
        <v>76484852</v>
      </c>
      <c r="M28" s="194">
        <v>77723920</v>
      </c>
      <c r="O28" s="202">
        <f t="shared" si="4"/>
        <v>5.2798523665116705E-2</v>
      </c>
      <c r="P28" s="202">
        <f t="shared" si="5"/>
        <v>5.2538474542665629E-2</v>
      </c>
      <c r="Q28" s="202">
        <f t="shared" si="6"/>
        <v>5.2832822624211594E-2</v>
      </c>
      <c r="R28" s="202">
        <f t="shared" si="7"/>
        <v>5.3562320596543561E-2</v>
      </c>
      <c r="S28" s="202">
        <f t="shared" si="8"/>
        <v>5.8154427006681726E-2</v>
      </c>
      <c r="T28" s="202">
        <f t="shared" si="9"/>
        <v>5.9400446589532988E-2</v>
      </c>
      <c r="U28" s="202">
        <f t="shared" si="10"/>
        <v>5.9630854043587422E-2</v>
      </c>
      <c r="V28" s="202">
        <f t="shared" si="11"/>
        <v>5.9790829501480298E-2</v>
      </c>
      <c r="W28" s="202">
        <f t="shared" si="12"/>
        <v>6.3938154139377437E-2</v>
      </c>
      <c r="X28" s="202">
        <f t="shared" si="13"/>
        <v>6.6928898927606409E-2</v>
      </c>
      <c r="Z28" s="194">
        <v>772940</v>
      </c>
      <c r="AA28" s="194">
        <v>792024</v>
      </c>
      <c r="AB28" s="194">
        <v>793019</v>
      </c>
      <c r="AC28" s="194">
        <v>820993</v>
      </c>
      <c r="AD28" s="194">
        <v>863133.22600000002</v>
      </c>
      <c r="AE28" s="194">
        <v>891649.92799999996</v>
      </c>
      <c r="AF28" s="194">
        <v>912622.89</v>
      </c>
      <c r="AG28" s="194">
        <v>912562.26100000006</v>
      </c>
      <c r="AH28" s="194">
        <v>953627.89800000004</v>
      </c>
      <c r="AI28" s="194">
        <v>975072.36300000001</v>
      </c>
      <c r="AJ28" s="203"/>
      <c r="AK28" s="194"/>
    </row>
    <row r="29" spans="2:37" x14ac:dyDescent="0.7">
      <c r="B29" s="188">
        <f t="shared" si="14"/>
        <v>23</v>
      </c>
      <c r="C29" s="188" t="s">
        <v>103</v>
      </c>
      <c r="D29" s="194">
        <v>5007294</v>
      </c>
      <c r="E29" s="194">
        <v>4825299</v>
      </c>
      <c r="F29" s="194">
        <v>5832154</v>
      </c>
      <c r="G29" s="194">
        <v>7024172</v>
      </c>
      <c r="H29" s="194">
        <v>8027965</v>
      </c>
      <c r="I29" s="194">
        <v>8744730</v>
      </c>
      <c r="J29" s="194">
        <v>8617454</v>
      </c>
      <c r="K29" s="194">
        <v>8912344</v>
      </c>
      <c r="L29" s="194">
        <v>7192352</v>
      </c>
      <c r="M29" s="194">
        <v>7171034</v>
      </c>
      <c r="O29" s="202">
        <f t="shared" si="4"/>
        <v>4.692499004130153E-3</v>
      </c>
      <c r="P29" s="202">
        <f t="shared" si="5"/>
        <v>4.4224056079014548E-3</v>
      </c>
      <c r="Q29" s="202">
        <f t="shared" si="6"/>
        <v>5.294875482002635E-3</v>
      </c>
      <c r="R29" s="202">
        <f t="shared" si="7"/>
        <v>6.2398307806436704E-3</v>
      </c>
      <c r="S29" s="202">
        <f t="shared" si="8"/>
        <v>7.0744602115298556E-3</v>
      </c>
      <c r="T29" s="202">
        <f t="shared" si="9"/>
        <v>7.2876399832294599E-3</v>
      </c>
      <c r="U29" s="202">
        <f t="shared" si="10"/>
        <v>6.9727724361066078E-3</v>
      </c>
      <c r="V29" s="202">
        <f t="shared" si="11"/>
        <v>7.1950809956674482E-3</v>
      </c>
      <c r="W29" s="202">
        <f t="shared" si="12"/>
        <v>6.0125070360423742E-3</v>
      </c>
      <c r="X29" s="202">
        <f t="shared" si="13"/>
        <v>6.1750540862121868E-3</v>
      </c>
      <c r="Z29" s="194">
        <v>75074</v>
      </c>
      <c r="AA29" s="194">
        <v>66813</v>
      </c>
      <c r="AB29" s="194">
        <v>79874</v>
      </c>
      <c r="AC29" s="194">
        <v>96464</v>
      </c>
      <c r="AD29" s="194">
        <v>111528.954</v>
      </c>
      <c r="AE29" s="194">
        <v>118054.372</v>
      </c>
      <c r="AF29" s="194">
        <v>116526.141</v>
      </c>
      <c r="AG29" s="194">
        <v>120886.234</v>
      </c>
      <c r="AH29" s="194">
        <v>91981.369000000006</v>
      </c>
      <c r="AI29" s="194">
        <v>96201.85</v>
      </c>
      <c r="AJ29" s="203"/>
      <c r="AK29" s="194"/>
    </row>
    <row r="30" spans="2:37" x14ac:dyDescent="0.7">
      <c r="B30" s="188">
        <f t="shared" si="14"/>
        <v>24</v>
      </c>
      <c r="C30" s="188" t="s">
        <v>77</v>
      </c>
      <c r="D30" s="194">
        <v>3679549</v>
      </c>
      <c r="E30" s="194">
        <v>3757636</v>
      </c>
      <c r="F30" s="194">
        <v>2656502</v>
      </c>
      <c r="G30" s="194">
        <v>1999833</v>
      </c>
      <c r="H30" s="194">
        <v>2087857</v>
      </c>
      <c r="I30" s="194">
        <v>2061561</v>
      </c>
      <c r="J30" s="194">
        <v>2104061</v>
      </c>
      <c r="K30" s="194">
        <v>2098452</v>
      </c>
      <c r="L30" s="194">
        <v>2058355</v>
      </c>
      <c r="M30" s="194">
        <v>2095562</v>
      </c>
      <c r="O30" s="202">
        <f t="shared" si="4"/>
        <v>3.4482257319318776E-3</v>
      </c>
      <c r="P30" s="202">
        <f t="shared" si="5"/>
        <v>3.4438882479308312E-3</v>
      </c>
      <c r="Q30" s="202">
        <f t="shared" si="6"/>
        <v>2.4117757020289524E-3</v>
      </c>
      <c r="R30" s="202">
        <f t="shared" si="7"/>
        <v>1.7765253341670694E-3</v>
      </c>
      <c r="S30" s="202">
        <f t="shared" si="8"/>
        <v>1.8398761421934563E-3</v>
      </c>
      <c r="T30" s="202">
        <f t="shared" si="9"/>
        <v>1.7180535444166383E-3</v>
      </c>
      <c r="U30" s="202">
        <f t="shared" si="10"/>
        <v>1.7024910773746984E-3</v>
      </c>
      <c r="V30" s="202">
        <f t="shared" si="11"/>
        <v>1.6941146016716082E-3</v>
      </c>
      <c r="W30" s="202">
        <f t="shared" si="12"/>
        <v>1.7206991426689073E-3</v>
      </c>
      <c r="X30" s="202">
        <f t="shared" si="13"/>
        <v>1.8045108545031278E-3</v>
      </c>
      <c r="Z30" s="194">
        <v>52684</v>
      </c>
      <c r="AA30" s="194">
        <v>54378</v>
      </c>
      <c r="AB30" s="194">
        <v>37713</v>
      </c>
      <c r="AC30" s="194">
        <v>28120</v>
      </c>
      <c r="AD30" s="194">
        <v>28211.088</v>
      </c>
      <c r="AE30" s="194">
        <v>26970.973000000002</v>
      </c>
      <c r="AF30" s="194">
        <v>27972.696</v>
      </c>
      <c r="AG30" s="194">
        <v>27665.844000000001</v>
      </c>
      <c r="AH30" s="194">
        <v>27266.877</v>
      </c>
      <c r="AI30" s="194">
        <v>28106.307000000001</v>
      </c>
      <c r="AJ30" s="203"/>
      <c r="AK30" s="194"/>
    </row>
    <row r="31" spans="2:37" x14ac:dyDescent="0.7">
      <c r="B31" s="188">
        <f t="shared" si="14"/>
        <v>25</v>
      </c>
      <c r="C31" s="188" t="s">
        <v>78</v>
      </c>
      <c r="D31" s="194">
        <v>7615625</v>
      </c>
      <c r="E31" s="194">
        <v>6846729</v>
      </c>
      <c r="F31" s="194">
        <v>6492647</v>
      </c>
      <c r="G31" s="194">
        <v>5896085</v>
      </c>
      <c r="H31" s="194">
        <v>6691180</v>
      </c>
      <c r="I31" s="194">
        <v>6563294</v>
      </c>
      <c r="J31" s="194">
        <v>5765268</v>
      </c>
      <c r="K31" s="194">
        <v>5141963</v>
      </c>
      <c r="L31" s="194">
        <v>6533728</v>
      </c>
      <c r="M31" s="194">
        <v>6604666</v>
      </c>
      <c r="O31" s="202">
        <f t="shared" si="4"/>
        <v>7.136851306979118E-3</v>
      </c>
      <c r="P31" s="202">
        <f t="shared" si="5"/>
        <v>6.2750541936119437E-3</v>
      </c>
      <c r="Q31" s="202">
        <f t="shared" si="6"/>
        <v>5.8945215461728134E-3</v>
      </c>
      <c r="R31" s="202">
        <f t="shared" si="7"/>
        <v>5.2377095361974954E-3</v>
      </c>
      <c r="S31" s="202">
        <f t="shared" si="8"/>
        <v>5.8964490600275834E-3</v>
      </c>
      <c r="T31" s="202">
        <f t="shared" si="9"/>
        <v>5.4696856021958385E-3</v>
      </c>
      <c r="U31" s="202">
        <f t="shared" si="10"/>
        <v>4.6649395282141884E-3</v>
      </c>
      <c r="V31" s="202">
        <f t="shared" si="11"/>
        <v>4.1511907823267571E-3</v>
      </c>
      <c r="W31" s="202">
        <f t="shared" si="12"/>
        <v>5.4619247739247281E-3</v>
      </c>
      <c r="X31" s="202">
        <f t="shared" si="13"/>
        <v>5.6873485429530385E-3</v>
      </c>
      <c r="Z31" s="194">
        <v>108640</v>
      </c>
      <c r="AA31" s="194">
        <v>93722</v>
      </c>
      <c r="AB31" s="194">
        <v>87504</v>
      </c>
      <c r="AC31" s="194">
        <v>79776</v>
      </c>
      <c r="AD31" s="194">
        <v>88843.198999999993</v>
      </c>
      <c r="AE31" s="194">
        <v>83203.095000000001</v>
      </c>
      <c r="AF31" s="194">
        <v>68492.45</v>
      </c>
      <c r="AG31" s="194">
        <v>60745.824000000001</v>
      </c>
      <c r="AH31" s="194">
        <v>83339.73</v>
      </c>
      <c r="AI31" s="194">
        <v>85319.347999999998</v>
      </c>
      <c r="AJ31" s="203"/>
      <c r="AK31" s="194"/>
    </row>
    <row r="32" spans="2:37" x14ac:dyDescent="0.7">
      <c r="B32" s="188">
        <f t="shared" si="14"/>
        <v>26</v>
      </c>
      <c r="C32" s="188" t="s">
        <v>162</v>
      </c>
      <c r="D32" s="194">
        <v>14873026</v>
      </c>
      <c r="E32" s="194">
        <v>14969902</v>
      </c>
      <c r="F32" s="194">
        <v>14754661</v>
      </c>
      <c r="G32" s="194">
        <v>14918349</v>
      </c>
      <c r="H32" s="194">
        <v>15128548</v>
      </c>
      <c r="I32" s="194">
        <v>15200162</v>
      </c>
      <c r="J32" s="194">
        <v>15462817</v>
      </c>
      <c r="K32" s="194">
        <v>15424207</v>
      </c>
      <c r="L32" s="194">
        <v>15822904</v>
      </c>
      <c r="M32" s="194">
        <v>15295771</v>
      </c>
      <c r="O32" s="202">
        <f t="shared" si="4"/>
        <v>1.3937999185468612E-2</v>
      </c>
      <c r="P32" s="202">
        <f t="shared" si="5"/>
        <v>1.3719974359005568E-2</v>
      </c>
      <c r="Q32" s="202">
        <f t="shared" si="6"/>
        <v>1.3395409787560561E-2</v>
      </c>
      <c r="R32" s="202">
        <f t="shared" si="7"/>
        <v>1.3252519056564206E-2</v>
      </c>
      <c r="S32" s="202">
        <f t="shared" si="8"/>
        <v>1.3331686284658638E-2</v>
      </c>
      <c r="T32" s="202">
        <f t="shared" si="9"/>
        <v>1.2667436083534321E-2</v>
      </c>
      <c r="U32" s="202">
        <f t="shared" si="10"/>
        <v>1.2511665761390855E-2</v>
      </c>
      <c r="V32" s="202">
        <f t="shared" si="11"/>
        <v>1.2452214440885677E-2</v>
      </c>
      <c r="W32" s="202">
        <f t="shared" si="12"/>
        <v>1.3227289436143146E-2</v>
      </c>
      <c r="X32" s="202">
        <f t="shared" si="13"/>
        <v>1.317135202752014E-2</v>
      </c>
      <c r="Z32" s="194">
        <v>210954</v>
      </c>
      <c r="AA32" s="194">
        <v>210711</v>
      </c>
      <c r="AB32" s="194">
        <v>201187</v>
      </c>
      <c r="AC32" s="194">
        <v>201930</v>
      </c>
      <c r="AD32" s="194">
        <v>200051.758</v>
      </c>
      <c r="AE32" s="194">
        <v>193711.26699999999</v>
      </c>
      <c r="AF32" s="194">
        <v>192854.46299999999</v>
      </c>
      <c r="AG32" s="194">
        <v>192661.28899999999</v>
      </c>
      <c r="AH32" s="194">
        <v>194693.302</v>
      </c>
      <c r="AI32" s="194">
        <v>194274.451</v>
      </c>
      <c r="AJ32" s="203"/>
      <c r="AK32" s="194"/>
    </row>
    <row r="33" spans="2:37" x14ac:dyDescent="0.7">
      <c r="B33" s="188">
        <f t="shared" si="14"/>
        <v>27</v>
      </c>
      <c r="C33" s="188" t="s">
        <v>79</v>
      </c>
      <c r="D33" s="194">
        <v>9511609</v>
      </c>
      <c r="E33" s="194">
        <v>7894882</v>
      </c>
      <c r="F33" s="194">
        <v>6740914</v>
      </c>
      <c r="G33" s="194">
        <v>6253674</v>
      </c>
      <c r="H33" s="194">
        <v>7653640</v>
      </c>
      <c r="I33" s="194">
        <v>7716510</v>
      </c>
      <c r="J33" s="194">
        <v>7712501</v>
      </c>
      <c r="K33" s="194">
        <v>6628539</v>
      </c>
      <c r="L33" s="194">
        <v>9133696</v>
      </c>
      <c r="M33" s="194">
        <v>9053664</v>
      </c>
      <c r="O33" s="202">
        <f t="shared" si="4"/>
        <v>8.9136399340992156E-3</v>
      </c>
      <c r="P33" s="202">
        <f t="shared" si="5"/>
        <v>7.2356905614595598E-3</v>
      </c>
      <c r="Q33" s="202">
        <f t="shared" si="6"/>
        <v>6.1199173178363101E-3</v>
      </c>
      <c r="R33" s="202">
        <f t="shared" si="7"/>
        <v>5.5553690196240959E-3</v>
      </c>
      <c r="S33" s="202">
        <f t="shared" si="8"/>
        <v>6.7445948821866272E-3</v>
      </c>
      <c r="T33" s="202">
        <f t="shared" si="9"/>
        <v>6.4307470678900275E-3</v>
      </c>
      <c r="U33" s="202">
        <f t="shared" si="10"/>
        <v>6.2405339658609896E-3</v>
      </c>
      <c r="V33" s="202">
        <f t="shared" si="11"/>
        <v>5.3513278872472283E-3</v>
      </c>
      <c r="W33" s="202">
        <f t="shared" si="12"/>
        <v>7.6353898509238819E-3</v>
      </c>
      <c r="X33" s="202">
        <f t="shared" si="13"/>
        <v>7.7962069177739454E-3</v>
      </c>
      <c r="Z33" s="194">
        <v>132119</v>
      </c>
      <c r="AA33" s="194">
        <v>107571</v>
      </c>
      <c r="AB33" s="194">
        <v>92101</v>
      </c>
      <c r="AC33" s="194">
        <v>86056</v>
      </c>
      <c r="AD33" s="194">
        <v>97618.293000000005</v>
      </c>
      <c r="AE33" s="194">
        <v>94358.048999999999</v>
      </c>
      <c r="AF33" s="194">
        <v>92589.995999999999</v>
      </c>
      <c r="AG33" s="194">
        <v>78317.019</v>
      </c>
      <c r="AH33" s="194">
        <v>114770.147</v>
      </c>
      <c r="AI33" s="194">
        <v>115925.459</v>
      </c>
      <c r="AJ33" s="203"/>
      <c r="AK33" s="194"/>
    </row>
    <row r="34" spans="2:37" x14ac:dyDescent="0.7">
      <c r="B34" s="188">
        <f t="shared" si="14"/>
        <v>28</v>
      </c>
      <c r="C34" s="188" t="s">
        <v>80</v>
      </c>
      <c r="D34" s="194">
        <v>72453577</v>
      </c>
      <c r="E34" s="194">
        <v>74032967</v>
      </c>
      <c r="F34" s="194">
        <v>80949956</v>
      </c>
      <c r="G34" s="194">
        <v>83991057</v>
      </c>
      <c r="H34" s="194">
        <v>87485894</v>
      </c>
      <c r="I34" s="194">
        <v>94782702</v>
      </c>
      <c r="J34" s="194">
        <v>100474703</v>
      </c>
      <c r="K34" s="194">
        <v>100082903</v>
      </c>
      <c r="L34" s="194">
        <v>100672690</v>
      </c>
      <c r="M34" s="194">
        <v>101267757</v>
      </c>
      <c r="O34" s="202">
        <f t="shared" si="4"/>
        <v>6.7898617081035659E-2</v>
      </c>
      <c r="P34" s="202">
        <f t="shared" si="5"/>
        <v>6.7851506907734283E-2</v>
      </c>
      <c r="Q34" s="202">
        <f t="shared" si="6"/>
        <v>7.3492561632218914E-2</v>
      </c>
      <c r="R34" s="202">
        <f t="shared" si="7"/>
        <v>7.4612350433246363E-2</v>
      </c>
      <c r="S34" s="202">
        <f t="shared" si="8"/>
        <v>7.7094939523667402E-2</v>
      </c>
      <c r="T34" s="202">
        <f t="shared" si="9"/>
        <v>7.898954099368681E-2</v>
      </c>
      <c r="U34" s="202">
        <f t="shared" si="10"/>
        <v>8.1298634098238051E-2</v>
      </c>
      <c r="V34" s="202">
        <f t="shared" si="11"/>
        <v>8.0798563584005362E-2</v>
      </c>
      <c r="W34" s="202">
        <f t="shared" si="12"/>
        <v>8.415818037859002E-2</v>
      </c>
      <c r="X34" s="202">
        <f t="shared" si="13"/>
        <v>8.7202748817589312E-2</v>
      </c>
      <c r="Z34" s="194">
        <v>1062196</v>
      </c>
      <c r="AA34" s="194">
        <v>1025321</v>
      </c>
      <c r="AB34" s="194">
        <v>1119336</v>
      </c>
      <c r="AC34" s="194">
        <v>1164160</v>
      </c>
      <c r="AD34" s="194">
        <v>1212187.0789999999</v>
      </c>
      <c r="AE34" s="194">
        <v>1252405.7549999999</v>
      </c>
      <c r="AF34" s="194">
        <v>1320049.8430000001</v>
      </c>
      <c r="AG34" s="194">
        <v>1321832.1399999999</v>
      </c>
      <c r="AH34" s="194">
        <v>1332177.8759999999</v>
      </c>
      <c r="AI34" s="194">
        <v>1349652.9480000001</v>
      </c>
      <c r="AJ34" s="203"/>
      <c r="AK34" s="194"/>
    </row>
    <row r="35" spans="2:37" x14ac:dyDescent="0.7">
      <c r="B35" s="188">
        <f t="shared" si="14"/>
        <v>29</v>
      </c>
      <c r="C35" s="188" t="s">
        <v>81</v>
      </c>
      <c r="D35" s="194">
        <v>5203082</v>
      </c>
      <c r="E35" s="194">
        <v>4832794</v>
      </c>
      <c r="F35" s="194">
        <v>4696792</v>
      </c>
      <c r="G35" s="194">
        <v>4338989</v>
      </c>
      <c r="H35" s="194">
        <v>5038919</v>
      </c>
      <c r="I35" s="194">
        <v>5369952</v>
      </c>
      <c r="J35" s="194">
        <v>5337615</v>
      </c>
      <c r="K35" s="194">
        <v>5179996</v>
      </c>
      <c r="L35" s="194">
        <v>5559327</v>
      </c>
      <c r="M35" s="194">
        <v>5492921</v>
      </c>
      <c r="O35" s="202">
        <f t="shared" si="4"/>
        <v>4.8759783434740448E-3</v>
      </c>
      <c r="P35" s="202">
        <f t="shared" si="5"/>
        <v>4.4292748050291809E-3</v>
      </c>
      <c r="Q35" s="202">
        <f t="shared" si="6"/>
        <v>4.2641070185845779E-3</v>
      </c>
      <c r="R35" s="202">
        <f t="shared" si="7"/>
        <v>3.8544837909826662E-3</v>
      </c>
      <c r="S35" s="202">
        <f t="shared" si="8"/>
        <v>4.440431912025253E-3</v>
      </c>
      <c r="T35" s="202">
        <f t="shared" si="9"/>
        <v>4.4751841284091107E-3</v>
      </c>
      <c r="U35" s="202">
        <f t="shared" si="10"/>
        <v>4.3189061115439867E-3</v>
      </c>
      <c r="V35" s="202">
        <f t="shared" si="11"/>
        <v>4.181895444928225E-3</v>
      </c>
      <c r="W35" s="202">
        <f t="shared" si="12"/>
        <v>4.6473660776280611E-3</v>
      </c>
      <c r="X35" s="202">
        <f t="shared" si="13"/>
        <v>4.7300130310762335E-3</v>
      </c>
      <c r="Z35" s="194">
        <v>68373</v>
      </c>
      <c r="AA35" s="194">
        <v>66311</v>
      </c>
      <c r="AB35" s="194">
        <v>63603</v>
      </c>
      <c r="AC35" s="194">
        <v>58998</v>
      </c>
      <c r="AD35" s="194">
        <v>64243.519</v>
      </c>
      <c r="AE35" s="194">
        <v>65450.709000000003</v>
      </c>
      <c r="AF35" s="194">
        <v>64388.476000000002</v>
      </c>
      <c r="AG35" s="194">
        <v>61088.212</v>
      </c>
      <c r="AH35" s="194">
        <v>68462.535000000003</v>
      </c>
      <c r="AI35" s="194">
        <v>67506.494000000006</v>
      </c>
      <c r="AJ35" s="203"/>
      <c r="AK35" s="194"/>
    </row>
    <row r="36" spans="2:37" x14ac:dyDescent="0.7">
      <c r="B36" s="188">
        <f t="shared" si="14"/>
        <v>30</v>
      </c>
      <c r="C36" s="188" t="s">
        <v>82</v>
      </c>
      <c r="D36" s="194">
        <v>32238226</v>
      </c>
      <c r="E36" s="194">
        <v>33678526</v>
      </c>
      <c r="F36" s="194">
        <v>33443393</v>
      </c>
      <c r="G36" s="194">
        <v>33569131</v>
      </c>
      <c r="H36" s="194">
        <v>32844279</v>
      </c>
      <c r="I36" s="194">
        <v>35875893</v>
      </c>
      <c r="J36" s="194">
        <v>36173904</v>
      </c>
      <c r="K36" s="194">
        <v>33842420</v>
      </c>
      <c r="L36" s="194">
        <v>33665726</v>
      </c>
      <c r="M36" s="194">
        <v>34237915</v>
      </c>
      <c r="O36" s="202">
        <f t="shared" si="4"/>
        <v>3.0211496149401811E-2</v>
      </c>
      <c r="P36" s="202">
        <f t="shared" si="5"/>
        <v>3.0866502210174944E-2</v>
      </c>
      <c r="Q36" s="202">
        <f t="shared" si="6"/>
        <v>3.0362470132077879E-2</v>
      </c>
      <c r="R36" s="202">
        <f t="shared" si="7"/>
        <v>2.982069586184103E-2</v>
      </c>
      <c r="S36" s="202">
        <f t="shared" si="8"/>
        <v>2.8943268307956699E-2</v>
      </c>
      <c r="T36" s="202">
        <f t="shared" si="9"/>
        <v>2.9898074870334693E-2</v>
      </c>
      <c r="U36" s="202">
        <f t="shared" si="10"/>
        <v>2.9269944547144267E-2</v>
      </c>
      <c r="V36" s="202">
        <f t="shared" si="11"/>
        <v>2.7321538866699486E-2</v>
      </c>
      <c r="W36" s="202">
        <f t="shared" si="12"/>
        <v>2.8143146282116709E-2</v>
      </c>
      <c r="X36" s="202">
        <f t="shared" si="13"/>
        <v>2.9482634850725224E-2</v>
      </c>
      <c r="Z36" s="194">
        <v>472536</v>
      </c>
      <c r="AA36" s="194">
        <v>466478</v>
      </c>
      <c r="AB36" s="194">
        <v>455902</v>
      </c>
      <c r="AC36" s="194">
        <v>462809</v>
      </c>
      <c r="AD36" s="194">
        <v>446691.26400000002</v>
      </c>
      <c r="AE36" s="194">
        <v>469518.89600000001</v>
      </c>
      <c r="AF36" s="194">
        <v>473699.049</v>
      </c>
      <c r="AG36" s="194">
        <v>433920.03700000001</v>
      </c>
      <c r="AH36" s="194">
        <v>432242.86</v>
      </c>
      <c r="AI36" s="194">
        <v>450384.60600000003</v>
      </c>
      <c r="AJ36" s="203"/>
      <c r="AK36" s="194"/>
    </row>
    <row r="37" spans="2:37" x14ac:dyDescent="0.7">
      <c r="B37" s="188">
        <f t="shared" si="14"/>
        <v>31</v>
      </c>
      <c r="C37" s="188" t="s">
        <v>163</v>
      </c>
      <c r="D37" s="194">
        <v>16699447</v>
      </c>
      <c r="E37" s="194">
        <v>16770198</v>
      </c>
      <c r="F37" s="194">
        <v>16729120</v>
      </c>
      <c r="G37" s="194">
        <v>15563209</v>
      </c>
      <c r="H37" s="194">
        <v>16972077</v>
      </c>
      <c r="I37" s="194">
        <v>17248445</v>
      </c>
      <c r="J37" s="194">
        <v>18501014</v>
      </c>
      <c r="K37" s="194">
        <v>17091736</v>
      </c>
      <c r="L37" s="194">
        <v>18736504</v>
      </c>
      <c r="M37" s="194">
        <v>17610886</v>
      </c>
      <c r="O37" s="202">
        <f t="shared" si="4"/>
        <v>1.5649598049769849E-2</v>
      </c>
      <c r="P37" s="202">
        <f t="shared" si="5"/>
        <v>1.5369952759573606E-2</v>
      </c>
      <c r="Q37" s="202">
        <f t="shared" si="6"/>
        <v>1.5187974687136162E-2</v>
      </c>
      <c r="R37" s="202">
        <f t="shared" si="7"/>
        <v>1.382537195327657E-2</v>
      </c>
      <c r="S37" s="202">
        <f t="shared" si="8"/>
        <v>1.4956253975138282E-2</v>
      </c>
      <c r="T37" s="202">
        <f t="shared" si="9"/>
        <v>1.437442407376034E-2</v>
      </c>
      <c r="U37" s="202">
        <f t="shared" si="10"/>
        <v>1.4970008596416349E-2</v>
      </c>
      <c r="V37" s="202">
        <f t="shared" si="11"/>
        <v>1.3798437860630735E-2</v>
      </c>
      <c r="W37" s="202">
        <f t="shared" si="12"/>
        <v>1.5662937816563496E-2</v>
      </c>
      <c r="X37" s="202">
        <f t="shared" si="13"/>
        <v>1.5164922318889716E-2</v>
      </c>
      <c r="Z37" s="194">
        <v>234511</v>
      </c>
      <c r="AA37" s="194">
        <v>231466</v>
      </c>
      <c r="AB37" s="194">
        <v>227170</v>
      </c>
      <c r="AC37" s="194">
        <v>211823</v>
      </c>
      <c r="AD37" s="194">
        <v>225785.63500000001</v>
      </c>
      <c r="AE37" s="194">
        <v>220352.829</v>
      </c>
      <c r="AF37" s="194">
        <v>239599.72099999999</v>
      </c>
      <c r="AG37" s="194">
        <v>221779.88399999999</v>
      </c>
      <c r="AH37" s="194">
        <v>242738.71100000001</v>
      </c>
      <c r="AI37" s="194">
        <v>233418.59400000001</v>
      </c>
      <c r="AJ37" s="203"/>
      <c r="AK37" s="194"/>
    </row>
    <row r="38" spans="2:37" x14ac:dyDescent="0.7">
      <c r="B38" s="188">
        <f t="shared" si="14"/>
        <v>32</v>
      </c>
      <c r="C38" s="188" t="s">
        <v>104</v>
      </c>
      <c r="D38" s="194">
        <v>13565498</v>
      </c>
      <c r="E38" s="194">
        <v>14612151</v>
      </c>
      <c r="F38" s="194">
        <v>14551321</v>
      </c>
      <c r="G38" s="194">
        <v>14219333</v>
      </c>
      <c r="H38" s="194">
        <v>14338542</v>
      </c>
      <c r="I38" s="194">
        <v>14770205</v>
      </c>
      <c r="J38" s="194">
        <v>15327110</v>
      </c>
      <c r="K38" s="194">
        <v>15800757</v>
      </c>
      <c r="L38" s="194">
        <v>15475480</v>
      </c>
      <c r="M38" s="194">
        <v>16138720</v>
      </c>
      <c r="O38" s="202">
        <f t="shared" si="4"/>
        <v>1.2712671925301287E-2</v>
      </c>
      <c r="P38" s="202">
        <f t="shared" si="5"/>
        <v>1.3392094153316271E-2</v>
      </c>
      <c r="Q38" s="202">
        <f t="shared" si="6"/>
        <v>1.3210802182804168E-2</v>
      </c>
      <c r="R38" s="202">
        <f t="shared" si="7"/>
        <v>1.2631557389770965E-2</v>
      </c>
      <c r="S38" s="202">
        <f t="shared" si="8"/>
        <v>1.2635511598561992E-2</v>
      </c>
      <c r="T38" s="202">
        <f t="shared" si="9"/>
        <v>1.230912063820103E-2</v>
      </c>
      <c r="U38" s="202">
        <f t="shared" si="10"/>
        <v>1.2401859079627689E-2</v>
      </c>
      <c r="V38" s="202">
        <f t="shared" si="11"/>
        <v>1.2756209411111084E-2</v>
      </c>
      <c r="W38" s="202">
        <f t="shared" si="12"/>
        <v>1.2936857426629431E-2</v>
      </c>
      <c r="X38" s="202">
        <f t="shared" si="13"/>
        <v>1.389722442847633E-2</v>
      </c>
      <c r="Z38" s="194">
        <v>194380</v>
      </c>
      <c r="AA38" s="194">
        <v>201804</v>
      </c>
      <c r="AB38" s="194">
        <v>198004</v>
      </c>
      <c r="AC38" s="194">
        <v>193331</v>
      </c>
      <c r="AD38" s="194">
        <v>194916.64799999999</v>
      </c>
      <c r="AE38" s="194">
        <v>192986.236</v>
      </c>
      <c r="AF38" s="194">
        <v>202606.209</v>
      </c>
      <c r="AG38" s="194">
        <v>205878.01300000001</v>
      </c>
      <c r="AH38" s="194">
        <v>203750.978</v>
      </c>
      <c r="AI38" s="194">
        <v>216317.03599999999</v>
      </c>
      <c r="AJ38" s="203"/>
      <c r="AK38" s="194"/>
    </row>
    <row r="39" spans="2:37" x14ac:dyDescent="0.7">
      <c r="B39" s="188">
        <f t="shared" si="14"/>
        <v>33</v>
      </c>
      <c r="C39" s="188" t="s">
        <v>83</v>
      </c>
      <c r="D39" s="194">
        <v>7909837</v>
      </c>
      <c r="E39" s="194">
        <v>8681620</v>
      </c>
      <c r="F39" s="194">
        <v>8760012</v>
      </c>
      <c r="G39" s="194">
        <v>8814761</v>
      </c>
      <c r="H39" s="194">
        <v>9028321</v>
      </c>
      <c r="I39" s="194">
        <v>9421595</v>
      </c>
      <c r="J39" s="194">
        <v>9587381</v>
      </c>
      <c r="K39" s="194">
        <v>9891316</v>
      </c>
      <c r="L39" s="194">
        <v>10006517</v>
      </c>
      <c r="M39" s="194">
        <v>10090570</v>
      </c>
      <c r="O39" s="202">
        <f t="shared" si="4"/>
        <v>7.4125669963321181E-3</v>
      </c>
      <c r="P39" s="202">
        <f t="shared" si="5"/>
        <v>7.9567390484339782E-3</v>
      </c>
      <c r="Q39" s="202">
        <f t="shared" si="6"/>
        <v>7.9530089158909145E-3</v>
      </c>
      <c r="R39" s="202">
        <f t="shared" si="7"/>
        <v>7.8304769603901175E-3</v>
      </c>
      <c r="S39" s="202">
        <f t="shared" si="8"/>
        <v>7.9560010153780485E-3</v>
      </c>
      <c r="T39" s="202">
        <f t="shared" si="9"/>
        <v>7.8517224005537917E-3</v>
      </c>
      <c r="U39" s="202">
        <f t="shared" si="10"/>
        <v>7.7575843133310838E-3</v>
      </c>
      <c r="V39" s="202">
        <f t="shared" si="11"/>
        <v>7.9854210939054142E-3</v>
      </c>
      <c r="W39" s="202">
        <f t="shared" si="12"/>
        <v>8.3650318934303594E-3</v>
      </c>
      <c r="X39" s="202">
        <f t="shared" si="13"/>
        <v>8.6890977661952373E-3</v>
      </c>
      <c r="Z39" s="194">
        <v>113794</v>
      </c>
      <c r="AA39" s="194">
        <v>120992</v>
      </c>
      <c r="AB39" s="194">
        <v>120113</v>
      </c>
      <c r="AC39" s="194">
        <v>120882</v>
      </c>
      <c r="AD39" s="194">
        <v>122284.91800000001</v>
      </c>
      <c r="AE39" s="194">
        <v>121643.93</v>
      </c>
      <c r="AF39" s="194">
        <v>124992.058</v>
      </c>
      <c r="AG39" s="194">
        <v>126124.88400000001</v>
      </c>
      <c r="AH39" s="194">
        <v>127416.45600000001</v>
      </c>
      <c r="AI39" s="194">
        <v>132469.86799999999</v>
      </c>
      <c r="AJ39" s="203"/>
      <c r="AK39" s="194"/>
    </row>
    <row r="40" spans="2:37" x14ac:dyDescent="0.7">
      <c r="B40" s="188">
        <f t="shared" si="14"/>
        <v>34</v>
      </c>
      <c r="C40" s="188" t="s">
        <v>84</v>
      </c>
      <c r="D40" s="194">
        <v>5374796</v>
      </c>
      <c r="E40" s="194">
        <v>5543853</v>
      </c>
      <c r="F40" s="194">
        <v>5231100</v>
      </c>
      <c r="G40" s="194">
        <v>5228374</v>
      </c>
      <c r="H40" s="194">
        <v>5036708</v>
      </c>
      <c r="I40" s="194">
        <v>5128805</v>
      </c>
      <c r="J40" s="194">
        <v>5445450</v>
      </c>
      <c r="K40" s="194">
        <v>5478763</v>
      </c>
      <c r="L40" s="194">
        <v>5898129</v>
      </c>
      <c r="M40" s="194">
        <v>5802025</v>
      </c>
      <c r="O40" s="202">
        <f t="shared" si="4"/>
        <v>5.0368971499182447E-3</v>
      </c>
      <c r="P40" s="202">
        <f t="shared" si="5"/>
        <v>5.080963189344599E-3</v>
      </c>
      <c r="Q40" s="202">
        <f t="shared" si="6"/>
        <v>4.7491926883110394E-3</v>
      </c>
      <c r="R40" s="202">
        <f t="shared" si="7"/>
        <v>4.6445572542809415E-3</v>
      </c>
      <c r="S40" s="202">
        <f t="shared" si="8"/>
        <v>4.4384835189358847E-3</v>
      </c>
      <c r="T40" s="202">
        <f t="shared" si="9"/>
        <v>4.2742182302011808E-3</v>
      </c>
      <c r="U40" s="202">
        <f t="shared" si="10"/>
        <v>4.406160295395453E-3</v>
      </c>
      <c r="V40" s="202">
        <f t="shared" si="11"/>
        <v>4.4230949277839788E-3</v>
      </c>
      <c r="W40" s="202">
        <f t="shared" si="12"/>
        <v>4.9305904538578717E-3</v>
      </c>
      <c r="X40" s="202">
        <f t="shared" si="13"/>
        <v>4.9961857919729935E-3</v>
      </c>
      <c r="Z40" s="194">
        <v>72697</v>
      </c>
      <c r="AA40" s="194">
        <v>71654</v>
      </c>
      <c r="AB40" s="194">
        <v>70194</v>
      </c>
      <c r="AC40" s="194">
        <v>69110</v>
      </c>
      <c r="AD40" s="194">
        <v>66621.956999999995</v>
      </c>
      <c r="AE40" s="194">
        <v>65439.057000000001</v>
      </c>
      <c r="AF40" s="194">
        <v>68954.135999999999</v>
      </c>
      <c r="AG40" s="194">
        <v>69728.740000000005</v>
      </c>
      <c r="AH40" s="194">
        <v>73505.876999999993</v>
      </c>
      <c r="AI40" s="194">
        <v>73808.03</v>
      </c>
      <c r="AJ40" s="203"/>
      <c r="AK40" s="194"/>
    </row>
    <row r="41" spans="2:37" x14ac:dyDescent="0.7">
      <c r="B41" s="188">
        <f t="shared" si="14"/>
        <v>35</v>
      </c>
      <c r="C41" s="188" t="s">
        <v>85</v>
      </c>
      <c r="D41" s="194">
        <v>13893729</v>
      </c>
      <c r="E41" s="194">
        <v>13720953</v>
      </c>
      <c r="F41" s="194">
        <v>13403079</v>
      </c>
      <c r="G41" s="194">
        <v>13872528</v>
      </c>
      <c r="H41" s="194">
        <v>14078129</v>
      </c>
      <c r="I41" s="194">
        <v>14384638</v>
      </c>
      <c r="J41" s="194">
        <v>14797968</v>
      </c>
      <c r="K41" s="194">
        <v>14759441</v>
      </c>
      <c r="L41" s="194">
        <v>14898394</v>
      </c>
      <c r="M41" s="194">
        <v>14370569</v>
      </c>
      <c r="O41" s="202">
        <f t="shared" si="4"/>
        <v>1.3020267932371102E-2</v>
      </c>
      <c r="P41" s="202">
        <f t="shared" si="5"/>
        <v>1.2575307663411592E-2</v>
      </c>
      <c r="Q41" s="202">
        <f t="shared" si="6"/>
        <v>1.2168340270240531E-2</v>
      </c>
      <c r="R41" s="202">
        <f t="shared" si="7"/>
        <v>1.2323477730861541E-2</v>
      </c>
      <c r="S41" s="202">
        <f t="shared" si="8"/>
        <v>1.2406028609153701E-2</v>
      </c>
      <c r="T41" s="202">
        <f t="shared" si="9"/>
        <v>1.198779871226234E-2</v>
      </c>
      <c r="U41" s="202">
        <f t="shared" si="10"/>
        <v>1.1973706315204889E-2</v>
      </c>
      <c r="V41" s="202">
        <f t="shared" si="11"/>
        <v>1.1915537982575062E-2</v>
      </c>
      <c r="W41" s="202">
        <f t="shared" si="12"/>
        <v>1.2454437540144237E-2</v>
      </c>
      <c r="X41" s="202">
        <f t="shared" si="13"/>
        <v>1.237465068840061E-2</v>
      </c>
      <c r="Z41" s="194">
        <v>201833</v>
      </c>
      <c r="AA41" s="194">
        <v>198996</v>
      </c>
      <c r="AB41" s="194">
        <v>193347</v>
      </c>
      <c r="AC41" s="194">
        <v>194240</v>
      </c>
      <c r="AD41" s="194">
        <v>192126.87899999999</v>
      </c>
      <c r="AE41" s="194">
        <v>188352.56700000001</v>
      </c>
      <c r="AF41" s="194">
        <v>192598.152</v>
      </c>
      <c r="AG41" s="194">
        <v>193173.617</v>
      </c>
      <c r="AH41" s="194">
        <v>192930.149</v>
      </c>
      <c r="AI41" s="194">
        <v>190925.818</v>
      </c>
      <c r="AJ41" s="203"/>
      <c r="AK41" s="194"/>
    </row>
    <row r="42" spans="2:37" x14ac:dyDescent="0.7">
      <c r="B42" s="188">
        <f t="shared" si="14"/>
        <v>36</v>
      </c>
      <c r="C42" s="188" t="s">
        <v>105</v>
      </c>
      <c r="D42" s="194">
        <v>15812411</v>
      </c>
      <c r="E42" s="194">
        <v>16305931</v>
      </c>
      <c r="F42" s="194">
        <v>16952230</v>
      </c>
      <c r="G42" s="194">
        <v>15451622</v>
      </c>
      <c r="H42" s="194">
        <v>15412894</v>
      </c>
      <c r="I42" s="194">
        <v>15605653</v>
      </c>
      <c r="J42" s="194">
        <v>17019414</v>
      </c>
      <c r="K42" s="194">
        <v>16599472</v>
      </c>
      <c r="L42" s="194">
        <v>19223344</v>
      </c>
      <c r="M42" s="194">
        <v>19004032</v>
      </c>
      <c r="O42" s="202">
        <f t="shared" si="4"/>
        <v>1.4818327597779693E-2</v>
      </c>
      <c r="P42" s="202">
        <f t="shared" si="5"/>
        <v>1.4944450218826684E-2</v>
      </c>
      <c r="Q42" s="202">
        <f t="shared" si="6"/>
        <v>1.5390531010029832E-2</v>
      </c>
      <c r="R42" s="202">
        <f t="shared" si="7"/>
        <v>1.3726245109953301E-2</v>
      </c>
      <c r="S42" s="202">
        <f t="shared" si="8"/>
        <v>1.3582259681940222E-2</v>
      </c>
      <c r="T42" s="202">
        <f t="shared" si="9"/>
        <v>1.3005362174384432E-2</v>
      </c>
      <c r="U42" s="202">
        <f t="shared" si="10"/>
        <v>1.3771178914083778E-2</v>
      </c>
      <c r="V42" s="202">
        <f t="shared" si="11"/>
        <v>1.3401025086701537E-2</v>
      </c>
      <c r="W42" s="202">
        <f t="shared" si="12"/>
        <v>1.6069915801710338E-2</v>
      </c>
      <c r="X42" s="202">
        <f t="shared" si="13"/>
        <v>1.6364575242023276E-2</v>
      </c>
      <c r="Z42" s="194">
        <v>229288</v>
      </c>
      <c r="AA42" s="194">
        <v>223659</v>
      </c>
      <c r="AB42" s="194">
        <v>229808</v>
      </c>
      <c r="AC42" s="194">
        <v>209097</v>
      </c>
      <c r="AD42" s="194">
        <v>208316.36199999999</v>
      </c>
      <c r="AE42" s="194">
        <v>201913.57699999999</v>
      </c>
      <c r="AF42" s="194">
        <v>221985.01</v>
      </c>
      <c r="AG42" s="194">
        <v>213664.21799999999</v>
      </c>
      <c r="AH42" s="194">
        <v>253075.99600000001</v>
      </c>
      <c r="AI42" s="194">
        <v>256244.89799999999</v>
      </c>
      <c r="AJ42" s="203"/>
      <c r="AK42" s="194"/>
    </row>
    <row r="43" spans="2:37" x14ac:dyDescent="0.7">
      <c r="B43" s="188">
        <f t="shared" si="14"/>
        <v>37</v>
      </c>
      <c r="C43" s="188" t="s">
        <v>86</v>
      </c>
      <c r="D43" s="194">
        <v>35782670</v>
      </c>
      <c r="E43" s="194">
        <v>33802304</v>
      </c>
      <c r="F43" s="194">
        <v>33213359</v>
      </c>
      <c r="G43" s="194">
        <v>31621796</v>
      </c>
      <c r="H43" s="194">
        <v>31350652</v>
      </c>
      <c r="I43" s="194">
        <v>31803562</v>
      </c>
      <c r="J43" s="194">
        <v>30893221</v>
      </c>
      <c r="K43" s="194">
        <v>28658699</v>
      </c>
      <c r="L43" s="194">
        <v>22466111</v>
      </c>
      <c r="M43" s="194">
        <v>21774365</v>
      </c>
      <c r="O43" s="202">
        <f t="shared" si="4"/>
        <v>3.3533110566329419E-2</v>
      </c>
      <c r="P43" s="202">
        <f t="shared" si="5"/>
        <v>3.0979945236469238E-2</v>
      </c>
      <c r="Q43" s="202">
        <f t="shared" si="6"/>
        <v>3.0153627672391974E-2</v>
      </c>
      <c r="R43" s="202">
        <f t="shared" si="7"/>
        <v>2.8090806435268796E-2</v>
      </c>
      <c r="S43" s="202">
        <f t="shared" si="8"/>
        <v>2.7627043737674353E-2</v>
      </c>
      <c r="T43" s="202">
        <f t="shared" si="9"/>
        <v>2.6504295734724469E-2</v>
      </c>
      <c r="U43" s="202">
        <f t="shared" si="10"/>
        <v>2.4997104696044773E-2</v>
      </c>
      <c r="V43" s="202">
        <f t="shared" si="11"/>
        <v>2.3136636168381033E-2</v>
      </c>
      <c r="W43" s="202">
        <f t="shared" si="12"/>
        <v>1.8780734099222197E-2</v>
      </c>
      <c r="X43" s="202">
        <f t="shared" si="13"/>
        <v>1.8750138622676396E-2</v>
      </c>
      <c r="Z43" s="194">
        <v>563185</v>
      </c>
      <c r="AA43" s="194">
        <v>539872</v>
      </c>
      <c r="AB43" s="194">
        <v>525342</v>
      </c>
      <c r="AC43" s="194">
        <v>486910</v>
      </c>
      <c r="AD43" s="194">
        <v>458484.91800000001</v>
      </c>
      <c r="AE43" s="194">
        <v>449279.86</v>
      </c>
      <c r="AF43" s="194">
        <v>436929.98</v>
      </c>
      <c r="AG43" s="194">
        <v>405896.32400000002</v>
      </c>
      <c r="AH43" s="194">
        <v>327710.04499999998</v>
      </c>
      <c r="AI43" s="194">
        <v>322570.92300000001</v>
      </c>
      <c r="AJ43" s="203"/>
      <c r="AK43" s="194"/>
    </row>
    <row r="44" spans="2:37" x14ac:dyDescent="0.7">
      <c r="B44" s="188">
        <f t="shared" si="14"/>
        <v>38</v>
      </c>
      <c r="C44" s="188" t="s">
        <v>87</v>
      </c>
      <c r="D44" s="194">
        <v>19954793</v>
      </c>
      <c r="E44" s="194">
        <v>19438390</v>
      </c>
      <c r="F44" s="194">
        <v>20075526</v>
      </c>
      <c r="G44" s="194">
        <v>19227978</v>
      </c>
      <c r="H44" s="194">
        <v>18222263</v>
      </c>
      <c r="I44" s="194">
        <v>18332112</v>
      </c>
      <c r="J44" s="194">
        <v>18410782</v>
      </c>
      <c r="K44" s="194">
        <v>17767688</v>
      </c>
      <c r="L44" s="194">
        <v>16512299</v>
      </c>
      <c r="M44" s="194">
        <v>16341421</v>
      </c>
      <c r="O44" s="202">
        <f t="shared" si="4"/>
        <v>1.8700289274031712E-2</v>
      </c>
      <c r="P44" s="202">
        <f t="shared" si="5"/>
        <v>1.7815361274933546E-2</v>
      </c>
      <c r="Q44" s="202">
        <f t="shared" si="6"/>
        <v>1.8226098008678512E-2</v>
      </c>
      <c r="R44" s="202">
        <f t="shared" si="7"/>
        <v>1.708092127783023E-2</v>
      </c>
      <c r="S44" s="202">
        <f t="shared" si="8"/>
        <v>1.6057951742132988E-2</v>
      </c>
      <c r="T44" s="202">
        <f t="shared" si="9"/>
        <v>1.5277525136652656E-2</v>
      </c>
      <c r="U44" s="202">
        <f t="shared" si="10"/>
        <v>1.4896997797350318E-2</v>
      </c>
      <c r="V44" s="202">
        <f t="shared" si="11"/>
        <v>1.434414495959184E-2</v>
      </c>
      <c r="W44" s="202">
        <f t="shared" si="12"/>
        <v>1.3803594974041239E-2</v>
      </c>
      <c r="X44" s="202">
        <f t="shared" si="13"/>
        <v>1.4071772427876319E-2</v>
      </c>
      <c r="Z44" s="194">
        <v>325303</v>
      </c>
      <c r="AA44" s="194">
        <v>314343</v>
      </c>
      <c r="AB44" s="194">
        <v>322238</v>
      </c>
      <c r="AC44" s="194">
        <v>300346</v>
      </c>
      <c r="AD44" s="194">
        <v>268921.32199999999</v>
      </c>
      <c r="AE44" s="194">
        <v>259961.12</v>
      </c>
      <c r="AF44" s="194">
        <v>261101.92600000001</v>
      </c>
      <c r="AG44" s="194">
        <v>251357.49600000001</v>
      </c>
      <c r="AH44" s="194">
        <v>233645.83300000001</v>
      </c>
      <c r="AI44" s="194">
        <v>235921.61499999999</v>
      </c>
      <c r="AJ44" s="203"/>
      <c r="AK44" s="194"/>
    </row>
    <row r="45" spans="2:37" x14ac:dyDescent="0.7">
      <c r="B45" s="188">
        <f t="shared" si="14"/>
        <v>39</v>
      </c>
      <c r="C45" s="188" t="s">
        <v>106</v>
      </c>
      <c r="D45" s="194">
        <v>103691229</v>
      </c>
      <c r="E45" s="194">
        <v>105209796</v>
      </c>
      <c r="F45" s="194">
        <v>123970707</v>
      </c>
      <c r="G45" s="194">
        <v>147064909</v>
      </c>
      <c r="H45" s="194">
        <v>159365661</v>
      </c>
      <c r="I45" s="194">
        <v>168801205</v>
      </c>
      <c r="J45" s="194">
        <v>185740376</v>
      </c>
      <c r="K45" s="194">
        <v>205500664</v>
      </c>
      <c r="L45" s="194">
        <v>215156527</v>
      </c>
      <c r="M45" s="194">
        <v>215285159</v>
      </c>
      <c r="O45" s="202">
        <f t="shared" si="4"/>
        <v>9.7172442604634687E-2</v>
      </c>
      <c r="P45" s="202">
        <f t="shared" si="5"/>
        <v>9.6425193928203839E-2</v>
      </c>
      <c r="Q45" s="202">
        <f t="shared" si="6"/>
        <v>0.11255008989488831</v>
      </c>
      <c r="R45" s="202">
        <f t="shared" si="7"/>
        <v>0.1306431770080175</v>
      </c>
      <c r="S45" s="202">
        <f t="shared" si="8"/>
        <v>0.1404373372116913</v>
      </c>
      <c r="T45" s="202">
        <f t="shared" si="9"/>
        <v>0.14067471617480615</v>
      </c>
      <c r="U45" s="202">
        <f t="shared" si="10"/>
        <v>0.15029095299433884</v>
      </c>
      <c r="V45" s="202">
        <f t="shared" si="11"/>
        <v>0.16590404523697039</v>
      </c>
      <c r="W45" s="202">
        <f t="shared" si="12"/>
        <v>0.17986190503995647</v>
      </c>
      <c r="X45" s="202">
        <f t="shared" si="13"/>
        <v>0.18538435332809611</v>
      </c>
      <c r="Z45" s="194">
        <v>1408402</v>
      </c>
      <c r="AA45" s="194">
        <v>1434789</v>
      </c>
      <c r="AB45" s="194">
        <v>1680467</v>
      </c>
      <c r="AC45" s="194">
        <v>1997934</v>
      </c>
      <c r="AD45" s="194">
        <v>2152836.9929999998</v>
      </c>
      <c r="AE45" s="194">
        <v>2182423.6370000001</v>
      </c>
      <c r="AF45" s="194">
        <v>2407176.4530000002</v>
      </c>
      <c r="AG45" s="194">
        <v>2690393.7859999998</v>
      </c>
      <c r="AH45" s="194">
        <v>2828915.35</v>
      </c>
      <c r="AI45" s="194">
        <v>2864568.165</v>
      </c>
      <c r="AJ45" s="203"/>
      <c r="AK45" s="194"/>
    </row>
    <row r="46" spans="2:37" x14ac:dyDescent="0.7">
      <c r="B46" s="188">
        <f t="shared" si="14"/>
        <v>40</v>
      </c>
      <c r="C46" s="188" t="s">
        <v>88</v>
      </c>
      <c r="D46" s="194">
        <v>15374657</v>
      </c>
      <c r="E46" s="194">
        <v>14404053</v>
      </c>
      <c r="F46" s="194">
        <v>13643560</v>
      </c>
      <c r="G46" s="194">
        <v>12583546</v>
      </c>
      <c r="H46" s="194">
        <v>12228384</v>
      </c>
      <c r="I46" s="194">
        <v>12731650</v>
      </c>
      <c r="J46" s="194">
        <v>12620471</v>
      </c>
      <c r="K46" s="194">
        <v>12822202</v>
      </c>
      <c r="L46" s="194">
        <v>13950893</v>
      </c>
      <c r="M46" s="194">
        <v>13583288</v>
      </c>
      <c r="O46" s="202">
        <f t="shared" si="4"/>
        <v>1.440809400473443E-2</v>
      </c>
      <c r="P46" s="202">
        <f t="shared" si="5"/>
        <v>1.3201371513705115E-2</v>
      </c>
      <c r="Q46" s="202">
        <f t="shared" si="6"/>
        <v>1.2386667315580463E-2</v>
      </c>
      <c r="R46" s="202">
        <f t="shared" si="7"/>
        <v>1.1178427530027102E-2</v>
      </c>
      <c r="S46" s="202">
        <f t="shared" si="8"/>
        <v>1.0775983211101231E-2</v>
      </c>
      <c r="T46" s="202">
        <f t="shared" si="9"/>
        <v>1.0610239720664143E-2</v>
      </c>
      <c r="U46" s="202">
        <f t="shared" si="10"/>
        <v>1.0211794843289304E-2</v>
      </c>
      <c r="V46" s="202">
        <f t="shared" si="11"/>
        <v>1.0351573271050707E-2</v>
      </c>
      <c r="W46" s="202">
        <f t="shared" si="12"/>
        <v>1.166236612467998E-2</v>
      </c>
      <c r="X46" s="202">
        <f t="shared" si="13"/>
        <v>1.1696714597727044E-2</v>
      </c>
      <c r="Z46" s="194">
        <v>221847</v>
      </c>
      <c r="AA46" s="194">
        <v>196484</v>
      </c>
      <c r="AB46" s="194">
        <v>183974</v>
      </c>
      <c r="AC46" s="194">
        <v>170318</v>
      </c>
      <c r="AD46" s="194">
        <v>160523.68900000001</v>
      </c>
      <c r="AE46" s="194">
        <v>162911.965</v>
      </c>
      <c r="AF46" s="194">
        <v>160944.693</v>
      </c>
      <c r="AG46" s="194">
        <v>159135.272</v>
      </c>
      <c r="AH46" s="194">
        <v>174752.25899999999</v>
      </c>
      <c r="AI46" s="194">
        <v>173869.60800000001</v>
      </c>
      <c r="AJ46" s="203"/>
      <c r="AK46" s="194"/>
    </row>
    <row r="47" spans="2:37" x14ac:dyDescent="0.7">
      <c r="B47" s="188">
        <f t="shared" si="14"/>
        <v>41</v>
      </c>
      <c r="C47" s="188" t="s">
        <v>89</v>
      </c>
      <c r="D47" s="194">
        <v>7963554</v>
      </c>
      <c r="E47" s="194">
        <v>8199359</v>
      </c>
      <c r="F47" s="194">
        <v>8139917</v>
      </c>
      <c r="G47" s="194">
        <v>9124849</v>
      </c>
      <c r="H47" s="194">
        <v>8932725</v>
      </c>
      <c r="I47" s="194">
        <v>9605770</v>
      </c>
      <c r="J47" s="194">
        <v>10290911</v>
      </c>
      <c r="K47" s="194">
        <v>10646282</v>
      </c>
      <c r="L47" s="194">
        <v>10802954</v>
      </c>
      <c r="M47" s="194">
        <v>10817164</v>
      </c>
      <c r="O47" s="202">
        <f t="shared" si="4"/>
        <v>7.4629069542025486E-3</v>
      </c>
      <c r="P47" s="202">
        <f t="shared" si="5"/>
        <v>7.5147449355567946E-3</v>
      </c>
      <c r="Q47" s="202">
        <f t="shared" si="6"/>
        <v>7.390039246020671E-3</v>
      </c>
      <c r="R47" s="202">
        <f t="shared" si="7"/>
        <v>8.1059395554274032E-3</v>
      </c>
      <c r="S47" s="202">
        <f t="shared" si="8"/>
        <v>7.8717592307686983E-3</v>
      </c>
      <c r="T47" s="202">
        <f t="shared" si="9"/>
        <v>8.005209254225808E-3</v>
      </c>
      <c r="U47" s="202">
        <f t="shared" si="10"/>
        <v>8.326842309019148E-3</v>
      </c>
      <c r="V47" s="202">
        <f t="shared" si="11"/>
        <v>8.5949174866585525E-3</v>
      </c>
      <c r="W47" s="202">
        <f t="shared" si="12"/>
        <v>9.0308200898735359E-3</v>
      </c>
      <c r="X47" s="202">
        <f t="shared" si="13"/>
        <v>9.3147756319977501E-3</v>
      </c>
      <c r="Z47" s="194">
        <v>118324</v>
      </c>
      <c r="AA47" s="194">
        <v>114323</v>
      </c>
      <c r="AB47" s="194">
        <v>112208</v>
      </c>
      <c r="AC47" s="194">
        <v>126147</v>
      </c>
      <c r="AD47" s="194">
        <v>123203.875</v>
      </c>
      <c r="AE47" s="194">
        <v>128567.246</v>
      </c>
      <c r="AF47" s="194">
        <v>138278.717</v>
      </c>
      <c r="AG47" s="194">
        <v>141022.34700000001</v>
      </c>
      <c r="AH47" s="194">
        <v>144053.49</v>
      </c>
      <c r="AI47" s="194">
        <v>147487.42600000001</v>
      </c>
      <c r="AJ47" s="203"/>
      <c r="AK47" s="194"/>
    </row>
    <row r="48" spans="2:37" x14ac:dyDescent="0.7">
      <c r="B48" s="188">
        <f t="shared" si="14"/>
        <v>42</v>
      </c>
      <c r="C48" s="188" t="s">
        <v>90</v>
      </c>
      <c r="D48" s="194">
        <v>60574624</v>
      </c>
      <c r="E48" s="194">
        <v>65167119</v>
      </c>
      <c r="F48" s="194">
        <v>62354732</v>
      </c>
      <c r="G48" s="194">
        <v>53127602</v>
      </c>
      <c r="H48" s="194">
        <v>50017108</v>
      </c>
      <c r="I48" s="194">
        <v>56362905</v>
      </c>
      <c r="J48" s="194">
        <v>59370485</v>
      </c>
      <c r="K48" s="194">
        <v>52988776</v>
      </c>
      <c r="L48" s="194">
        <v>48045881</v>
      </c>
      <c r="M48" s="194">
        <v>36944566</v>
      </c>
      <c r="O48" s="202">
        <f t="shared" si="4"/>
        <v>5.6766461644864166E-2</v>
      </c>
      <c r="P48" s="202">
        <f t="shared" si="5"/>
        <v>5.9725922169047235E-2</v>
      </c>
      <c r="Q48" s="202">
        <f t="shared" si="6"/>
        <v>5.661039500219732E-2</v>
      </c>
      <c r="R48" s="202">
        <f t="shared" si="7"/>
        <v>4.719520624799424E-2</v>
      </c>
      <c r="S48" s="202">
        <f t="shared" si="8"/>
        <v>4.4076430383265454E-2</v>
      </c>
      <c r="T48" s="202">
        <f t="shared" si="9"/>
        <v>4.6971439947141154E-2</v>
      </c>
      <c r="U48" s="202">
        <f t="shared" si="10"/>
        <v>4.8039349130994002E-2</v>
      </c>
      <c r="V48" s="202">
        <f t="shared" si="11"/>
        <v>4.2778705038907766E-2</v>
      </c>
      <c r="W48" s="202">
        <f t="shared" si="12"/>
        <v>4.0164357579461435E-2</v>
      </c>
      <c r="X48" s="202">
        <f t="shared" si="13"/>
        <v>3.1813360979969667E-2</v>
      </c>
      <c r="Z48" s="194">
        <v>977656</v>
      </c>
      <c r="AA48" s="194">
        <v>916374</v>
      </c>
      <c r="AB48" s="194">
        <v>908021</v>
      </c>
      <c r="AC48" s="194">
        <v>769302</v>
      </c>
      <c r="AD48" s="194">
        <v>745834.598</v>
      </c>
      <c r="AE48" s="194">
        <v>790109.55099999998</v>
      </c>
      <c r="AF48" s="194">
        <v>838906.54700000002</v>
      </c>
      <c r="AG48" s="194">
        <v>811902.93</v>
      </c>
      <c r="AH48" s="194">
        <v>762540.43700000003</v>
      </c>
      <c r="AI48" s="194">
        <v>602701.375</v>
      </c>
      <c r="AJ48" s="203"/>
      <c r="AK48" s="194"/>
    </row>
    <row r="49" spans="2:37" x14ac:dyDescent="0.7">
      <c r="B49" s="188">
        <f t="shared" si="14"/>
        <v>43</v>
      </c>
      <c r="C49" s="188" t="s">
        <v>91</v>
      </c>
      <c r="D49" s="194">
        <v>9897702</v>
      </c>
      <c r="E49" s="194">
        <v>9958517</v>
      </c>
      <c r="F49" s="194">
        <v>10131668</v>
      </c>
      <c r="G49" s="194">
        <v>11009721</v>
      </c>
      <c r="H49" s="194">
        <v>12207862</v>
      </c>
      <c r="I49" s="194">
        <v>13972836</v>
      </c>
      <c r="J49" s="194">
        <v>15094966</v>
      </c>
      <c r="K49" s="194">
        <v>15074453</v>
      </c>
      <c r="L49" s="194">
        <v>13782848</v>
      </c>
      <c r="M49" s="194">
        <v>12945127</v>
      </c>
      <c r="O49" s="202">
        <f t="shared" si="4"/>
        <v>9.2754603141291525E-3</v>
      </c>
      <c r="P49" s="202">
        <f t="shared" si="5"/>
        <v>9.1270201965063663E-3</v>
      </c>
      <c r="Q49" s="202">
        <f t="shared" si="6"/>
        <v>9.1983031458001061E-3</v>
      </c>
      <c r="R49" s="202">
        <f t="shared" si="7"/>
        <v>9.7803407977622141E-3</v>
      </c>
      <c r="S49" s="202">
        <f t="shared" si="8"/>
        <v>1.0757898668821712E-2</v>
      </c>
      <c r="T49" s="202">
        <f t="shared" si="9"/>
        <v>1.1644613191340155E-2</v>
      </c>
      <c r="U49" s="202">
        <f t="shared" si="10"/>
        <v>1.2214020852187481E-2</v>
      </c>
      <c r="V49" s="202">
        <f t="shared" si="11"/>
        <v>1.2169852319477587E-2</v>
      </c>
      <c r="W49" s="202">
        <f t="shared" si="12"/>
        <v>1.1521887496149043E-2</v>
      </c>
      <c r="X49" s="202">
        <f t="shared" si="13"/>
        <v>1.1147187334195558E-2</v>
      </c>
      <c r="Z49" s="194">
        <v>140528</v>
      </c>
      <c r="AA49" s="194">
        <v>137333</v>
      </c>
      <c r="AB49" s="194">
        <v>137616</v>
      </c>
      <c r="AC49" s="194">
        <v>150086</v>
      </c>
      <c r="AD49" s="194">
        <v>166151.51</v>
      </c>
      <c r="AE49" s="194">
        <v>182816.266</v>
      </c>
      <c r="AF49" s="194">
        <v>200796.00899999999</v>
      </c>
      <c r="AG49" s="194">
        <v>198067.239</v>
      </c>
      <c r="AH49" s="194">
        <v>178796.62700000001</v>
      </c>
      <c r="AI49" s="194">
        <v>170170.24100000001</v>
      </c>
      <c r="AJ49" s="203"/>
      <c r="AK49" s="194"/>
    </row>
    <row r="50" spans="2:37" x14ac:dyDescent="0.7">
      <c r="B50" s="188">
        <f t="shared" si="14"/>
        <v>44</v>
      </c>
      <c r="C50" s="188" t="s">
        <v>107</v>
      </c>
      <c r="D50" s="194">
        <v>30410359</v>
      </c>
      <c r="E50" s="194">
        <v>28854840</v>
      </c>
      <c r="F50" s="194">
        <v>25126959</v>
      </c>
      <c r="G50" s="194">
        <v>27041859</v>
      </c>
      <c r="H50" s="194">
        <v>27773067</v>
      </c>
      <c r="I50" s="194">
        <v>28544643</v>
      </c>
      <c r="J50" s="194">
        <v>28861978</v>
      </c>
      <c r="K50" s="194">
        <v>29797706</v>
      </c>
      <c r="L50" s="194">
        <v>30020915</v>
      </c>
      <c r="M50" s="194">
        <v>30565113</v>
      </c>
      <c r="O50" s="202">
        <f t="shared" si="4"/>
        <v>2.8498542191199565E-2</v>
      </c>
      <c r="P50" s="202">
        <f t="shared" si="5"/>
        <v>2.6445574923149678E-2</v>
      </c>
      <c r="Q50" s="202">
        <f t="shared" si="6"/>
        <v>2.2812175252297083E-2</v>
      </c>
      <c r="R50" s="202">
        <f t="shared" si="7"/>
        <v>2.4022279658588379E-2</v>
      </c>
      <c r="S50" s="202">
        <f t="shared" si="8"/>
        <v>2.4474378929610786E-2</v>
      </c>
      <c r="T50" s="202">
        <f t="shared" si="9"/>
        <v>2.3788393882236608E-2</v>
      </c>
      <c r="U50" s="202">
        <f t="shared" si="10"/>
        <v>2.3353533961413118E-2</v>
      </c>
      <c r="V50" s="202">
        <f t="shared" si="11"/>
        <v>2.4056175138110231E-2</v>
      </c>
      <c r="W50" s="202">
        <f t="shared" si="12"/>
        <v>2.5096235927542208E-2</v>
      </c>
      <c r="X50" s="202">
        <f t="shared" si="13"/>
        <v>2.6319945760428304E-2</v>
      </c>
      <c r="Z50" s="194">
        <v>446370</v>
      </c>
      <c r="AA50" s="194">
        <v>391253</v>
      </c>
      <c r="AB50" s="194">
        <v>336503</v>
      </c>
      <c r="AC50" s="194">
        <v>361799</v>
      </c>
      <c r="AD50" s="194">
        <v>363159.19199999998</v>
      </c>
      <c r="AE50" s="194">
        <v>356467.25599999999</v>
      </c>
      <c r="AF50" s="194">
        <v>364674.46600000001</v>
      </c>
      <c r="AG50" s="194">
        <v>366798.01</v>
      </c>
      <c r="AH50" s="194">
        <v>378240.23200000002</v>
      </c>
      <c r="AI50" s="194">
        <v>403230.424</v>
      </c>
      <c r="AJ50" s="203"/>
      <c r="AK50" s="194"/>
    </row>
    <row r="51" spans="2:37" ht="15.25" thickBot="1" x14ac:dyDescent="0.85">
      <c r="C51" s="204" t="s">
        <v>2</v>
      </c>
      <c r="D51" s="207">
        <v>1067084723</v>
      </c>
      <c r="E51" s="207">
        <v>1091102768</v>
      </c>
      <c r="F51" s="207">
        <v>1101471417</v>
      </c>
      <c r="G51" s="207">
        <v>1125699117</v>
      </c>
      <c r="H51" s="207">
        <v>1134781278</v>
      </c>
      <c r="I51" s="207">
        <v>1199939901</v>
      </c>
      <c r="J51" s="207">
        <v>1235871969</v>
      </c>
      <c r="K51" s="207">
        <f>SUM(K7:K50)</f>
        <v>1238671810</v>
      </c>
      <c r="L51" s="207">
        <f>SUM(L7:L50)</f>
        <v>1196231781</v>
      </c>
      <c r="M51" s="207">
        <f>SUM(M7:M50)</f>
        <v>1161290881</v>
      </c>
      <c r="O51" s="206">
        <f t="shared" ref="O51:W51" si="15">SUM(O7:O50)</f>
        <v>0.99999999718860177</v>
      </c>
      <c r="P51" s="206">
        <f t="shared" si="15"/>
        <v>1.000000000916504</v>
      </c>
      <c r="Q51" s="206">
        <f t="shared" si="15"/>
        <v>0.99999999909212334</v>
      </c>
      <c r="R51" s="206">
        <f t="shared" si="15"/>
        <v>1.0000000008883367</v>
      </c>
      <c r="S51" s="206">
        <f t="shared" si="15"/>
        <v>1.0000000017624542</v>
      </c>
      <c r="T51" s="206">
        <f t="shared" si="15"/>
        <v>0.99999999916662474</v>
      </c>
      <c r="U51" s="206">
        <f t="shared" si="15"/>
        <v>1.000000000809145</v>
      </c>
      <c r="V51" s="206">
        <f t="shared" si="15"/>
        <v>0.99999999999999978</v>
      </c>
      <c r="W51" s="206">
        <f t="shared" si="15"/>
        <v>1</v>
      </c>
      <c r="X51" s="206">
        <f t="shared" ref="X51" si="16">SUM(X7:X50)</f>
        <v>0.99999999999999978</v>
      </c>
      <c r="Z51" s="207">
        <f>SUM(Z7:Z50)</f>
        <v>15717468</v>
      </c>
      <c r="AA51" s="207">
        <f t="shared" ref="AA51:AH51" si="17">SUM(AA7:AA50)</f>
        <v>15313508</v>
      </c>
      <c r="AB51" s="207">
        <f t="shared" si="17"/>
        <v>15426582</v>
      </c>
      <c r="AC51" s="207">
        <f t="shared" si="17"/>
        <v>15780669</v>
      </c>
      <c r="AD51" s="207">
        <f>SUM(AD7:AD50)</f>
        <v>15746382.382999996</v>
      </c>
      <c r="AE51" s="207">
        <f t="shared" si="17"/>
        <v>15905656.089999996</v>
      </c>
      <c r="AF51" s="207">
        <f t="shared" si="17"/>
        <v>16384415.244000005</v>
      </c>
      <c r="AG51" s="207">
        <f t="shared" si="17"/>
        <v>16412524.959999997</v>
      </c>
      <c r="AH51" s="207">
        <f t="shared" si="17"/>
        <v>15884777.216</v>
      </c>
      <c r="AI51" s="207">
        <f t="shared" ref="AI51" si="18">SUM(AI7:AI50)</f>
        <v>15676829.749000005</v>
      </c>
    </row>
    <row r="52" spans="2:37" ht="15.25" thickTop="1" x14ac:dyDescent="0.7"/>
    <row r="54" spans="2:37" x14ac:dyDescent="0.7">
      <c r="B54" s="236" t="s">
        <v>60</v>
      </c>
      <c r="C54" s="237"/>
    </row>
    <row r="55" spans="2:37" x14ac:dyDescent="0.7">
      <c r="C55" s="188" t="s">
        <v>343</v>
      </c>
    </row>
    <row r="56" spans="2:37" x14ac:dyDescent="0.7">
      <c r="C56" s="188" t="s">
        <v>344</v>
      </c>
    </row>
    <row r="57" spans="2:37" x14ac:dyDescent="0.7">
      <c r="C57" s="188" t="s">
        <v>346</v>
      </c>
    </row>
    <row r="58" spans="2:37" x14ac:dyDescent="0.7">
      <c r="C58" s="188" t="s">
        <v>345</v>
      </c>
    </row>
  </sheetData>
  <pageMargins left="0.7" right="0.7" top="0.75" bottom="0.75" header="0.3" footer="0.3"/>
  <pageSetup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  <pageSetUpPr autoPageBreaks="0"/>
  </sheetPr>
  <dimension ref="A1"/>
  <sheetViews>
    <sheetView showGridLines="0" zoomScaleNormal="100" workbookViewId="0"/>
  </sheetViews>
  <sheetFormatPr defaultRowHeight="14.75" x14ac:dyDescent="0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83"/>
  <sheetViews>
    <sheetView showGridLines="0" tabSelected="1" topLeftCell="A6" zoomScaleNormal="100" zoomScaleSheetLayoutView="85" workbookViewId="0">
      <selection activeCell="C36" sqref="C36"/>
    </sheetView>
  </sheetViews>
  <sheetFormatPr defaultColWidth="7.54296875" defaultRowHeight="13.25" x14ac:dyDescent="0.75"/>
  <cols>
    <col min="1" max="1" width="1.36328125" style="1" customWidth="1"/>
    <col min="2" max="2" width="2.81640625" style="1" customWidth="1"/>
    <col min="3" max="3" width="40" style="1" customWidth="1"/>
    <col min="4" max="5" width="1.81640625" style="1" customWidth="1"/>
    <col min="6" max="6" width="11.36328125" style="1" customWidth="1"/>
    <col min="7" max="9" width="1.81640625" style="1" customWidth="1"/>
    <col min="10" max="10" width="11.36328125" style="1" customWidth="1"/>
    <col min="11" max="11" width="2.36328125" style="1" customWidth="1"/>
    <col min="12" max="13" width="1.81640625" style="1" customWidth="1"/>
    <col min="14" max="14" width="11.36328125" style="1" customWidth="1"/>
    <col min="15" max="16" width="1.81640625" style="1" customWidth="1"/>
    <col min="17" max="17" width="2.36328125" style="1" customWidth="1"/>
    <col min="18" max="18" width="11.36328125" style="1" customWidth="1"/>
    <col min="19" max="19" width="2.36328125" style="1" customWidth="1"/>
    <col min="20" max="20" width="1.81640625" style="1" customWidth="1"/>
    <col min="21" max="21" width="8.26953125" style="1" bestFit="1" customWidth="1"/>
    <col min="22" max="16384" width="7.54296875" style="1"/>
  </cols>
  <sheetData>
    <row r="1" spans="1:20" x14ac:dyDescent="0.75">
      <c r="A1" s="49" t="str">
        <f ca="1">TRIM(LEFT(MID(CELL("filename",A2),FIND("]",CELL("filename",A2))+1,255),3))</f>
        <v>A1</v>
      </c>
    </row>
    <row r="2" spans="1:20" ht="16.75" x14ac:dyDescent="0.75">
      <c r="A2" s="49" t="str">
        <f ca="1">TRIM(MID(CELL("filename",A2),FIND("]",CELL("filename",A2))+1,255))</f>
        <v>A1 BSA Exit Fee</v>
      </c>
      <c r="B2" s="87" t="s">
        <v>278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</row>
    <row r="3" spans="1:20" s="47" customFormat="1" ht="16.75" x14ac:dyDescent="0.75">
      <c r="A3" s="65"/>
      <c r="B3" s="65" t="s">
        <v>310</v>
      </c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</row>
    <row r="4" spans="1:20" s="47" customFormat="1" ht="16.75" x14ac:dyDescent="0.75">
      <c r="A4" s="65"/>
      <c r="B4" s="65" t="str">
        <f>$C$9</f>
        <v>United Power Inc.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</row>
    <row r="5" spans="1:20" s="47" customFormat="1" ht="15.75" customHeight="1" x14ac:dyDescent="0.75">
      <c r="D5" s="1"/>
      <c r="E5" s="2"/>
      <c r="F5" s="2"/>
      <c r="G5" s="2"/>
      <c r="H5" s="1"/>
      <c r="I5" s="2"/>
      <c r="J5" s="2"/>
      <c r="K5" s="2"/>
      <c r="L5" s="65"/>
      <c r="M5" s="2"/>
      <c r="N5" s="2"/>
      <c r="O5" s="2"/>
      <c r="P5" s="1"/>
      <c r="Q5" s="2"/>
      <c r="R5" s="2"/>
      <c r="S5" s="2"/>
    </row>
    <row r="6" spans="1:20" s="47" customFormat="1" ht="15.75" customHeight="1" x14ac:dyDescent="0.75">
      <c r="D6" s="1"/>
      <c r="E6" s="2"/>
      <c r="F6" s="2"/>
      <c r="G6" s="2"/>
      <c r="H6" s="1"/>
      <c r="I6" s="2"/>
      <c r="J6" s="2"/>
      <c r="K6" s="2"/>
      <c r="L6" s="65"/>
      <c r="M6" s="2"/>
      <c r="N6" s="2"/>
      <c r="O6" s="2"/>
      <c r="P6" s="1"/>
      <c r="Q6" s="2"/>
      <c r="R6" s="2"/>
      <c r="S6" s="2"/>
    </row>
    <row r="7" spans="1:20" s="47" customFormat="1" ht="15" customHeight="1" x14ac:dyDescent="0.75">
      <c r="A7" s="1"/>
      <c r="B7" s="1"/>
      <c r="C7" s="1"/>
      <c r="D7" s="1"/>
      <c r="E7" s="72" t="s">
        <v>240</v>
      </c>
      <c r="F7" s="72"/>
      <c r="G7" s="72"/>
      <c r="H7" s="72"/>
      <c r="I7" s="72"/>
      <c r="J7" s="72"/>
      <c r="K7" s="72"/>
      <c r="L7" s="72"/>
      <c r="M7" s="72"/>
      <c r="N7" s="72"/>
      <c r="O7" s="72"/>
      <c r="P7" s="1"/>
      <c r="Q7" s="2"/>
      <c r="R7" s="2"/>
      <c r="S7" s="2"/>
    </row>
    <row r="8" spans="1:20" s="47" customFormat="1" ht="14.5" x14ac:dyDescent="0.75">
      <c r="A8" s="1"/>
      <c r="B8" s="1"/>
      <c r="C8" s="1" t="s">
        <v>246</v>
      </c>
      <c r="D8" s="1"/>
      <c r="E8" s="71" t="s">
        <v>0</v>
      </c>
      <c r="F8" s="2"/>
      <c r="G8" s="2"/>
      <c r="H8" s="1"/>
      <c r="I8" s="71"/>
      <c r="J8" s="126"/>
      <c r="K8" s="126"/>
      <c r="L8" s="2"/>
      <c r="M8" s="71" t="s">
        <v>209</v>
      </c>
      <c r="N8" s="2"/>
      <c r="O8" s="2"/>
      <c r="P8" s="1"/>
      <c r="Q8" s="71" t="str">
        <f>$C$9</f>
        <v>United Power Inc.</v>
      </c>
      <c r="R8" s="126"/>
      <c r="S8" s="126"/>
    </row>
    <row r="9" spans="1:20" s="47" customFormat="1" ht="15.75" customHeight="1" x14ac:dyDescent="0.75">
      <c r="A9" s="1"/>
      <c r="B9" s="1"/>
      <c r="C9" s="88" t="s">
        <v>106</v>
      </c>
      <c r="D9" s="1"/>
      <c r="E9" s="72" t="s">
        <v>247</v>
      </c>
      <c r="F9" s="127"/>
      <c r="G9" s="127"/>
      <c r="H9" s="1"/>
      <c r="I9" s="72" t="s">
        <v>248</v>
      </c>
      <c r="J9" s="127"/>
      <c r="K9" s="127"/>
      <c r="L9" s="1"/>
      <c r="M9" s="72" t="s">
        <v>247</v>
      </c>
      <c r="N9" s="127"/>
      <c r="O9" s="127"/>
      <c r="P9" s="1"/>
      <c r="Q9" s="72" t="s">
        <v>237</v>
      </c>
      <c r="R9" s="127"/>
      <c r="S9" s="127"/>
      <c r="T9" s="3"/>
    </row>
    <row r="10" spans="1:20" s="47" customFormat="1" ht="15.75" customHeight="1" x14ac:dyDescent="0.75">
      <c r="A10" s="1"/>
      <c r="B10" s="1"/>
      <c r="C10" s="1"/>
      <c r="D10" s="1"/>
      <c r="E10" s="6">
        <v>-1</v>
      </c>
      <c r="F10" s="6"/>
      <c r="G10" s="5"/>
      <c r="H10" s="1"/>
      <c r="I10" s="6">
        <f>E10-1</f>
        <v>-2</v>
      </c>
      <c r="J10" s="6"/>
      <c r="K10" s="5"/>
      <c r="L10" s="1"/>
      <c r="M10" s="6">
        <f>I10-1</f>
        <v>-3</v>
      </c>
      <c r="N10" s="6"/>
      <c r="O10" s="5"/>
      <c r="P10" s="1"/>
      <c r="Q10" s="6">
        <f>M10-1</f>
        <v>-4</v>
      </c>
      <c r="R10" s="6"/>
      <c r="S10" s="5"/>
      <c r="T10" s="3"/>
    </row>
    <row r="11" spans="1:20" s="47" customFormat="1" ht="15.5" x14ac:dyDescent="0.75">
      <c r="A11" s="1"/>
      <c r="B11" s="1"/>
      <c r="C11" s="1"/>
      <c r="D11" s="1"/>
      <c r="E11" s="6"/>
      <c r="F11" s="6"/>
      <c r="G11" s="5"/>
      <c r="H11" s="1"/>
      <c r="I11" s="6"/>
      <c r="J11" s="74"/>
      <c r="K11" s="5"/>
      <c r="L11" s="1"/>
      <c r="M11" s="6" t="str">
        <f>"("&amp;-$E$10&amp;")*("&amp;-$I$10&amp;")"</f>
        <v>(1)*(2)</v>
      </c>
      <c r="N11" s="6"/>
      <c r="O11" s="5"/>
      <c r="P11" s="1"/>
      <c r="Q11" s="6" t="str">
        <f>"("&amp;-$M$10&amp;")*"&amp;TEXT(R$13,"0.00%")</f>
        <v>(3)*13.34%</v>
      </c>
      <c r="R11" s="6"/>
      <c r="S11" s="5"/>
      <c r="T11" s="3"/>
    </row>
    <row r="12" spans="1:20" s="47" customFormat="1" ht="15" customHeight="1" x14ac:dyDescent="0.75">
      <c r="A12" s="1"/>
      <c r="B12" s="1"/>
      <c r="C12" s="158" t="str">
        <f>$C$9&amp;" Exit Fee Calculation"</f>
        <v>United Power Inc. Exit Fee Calculation</v>
      </c>
      <c r="D12" s="2"/>
      <c r="E12" s="114"/>
      <c r="F12" s="115"/>
      <c r="G12" s="114"/>
      <c r="H12" s="2"/>
      <c r="I12" s="8"/>
      <c r="J12" s="112"/>
      <c r="K12" s="2"/>
      <c r="L12" s="8"/>
      <c r="M12" s="114"/>
      <c r="N12" s="115"/>
      <c r="O12" s="114"/>
      <c r="P12" s="2"/>
      <c r="Q12" s="116"/>
      <c r="R12" s="115"/>
      <c r="S12" s="114"/>
      <c r="T12" s="2"/>
    </row>
    <row r="13" spans="1:20" s="47" customFormat="1" ht="15.25" x14ac:dyDescent="0.75">
      <c r="A13" s="1"/>
      <c r="B13" s="1"/>
      <c r="C13" s="1" t="s">
        <v>336</v>
      </c>
      <c r="D13" s="2"/>
      <c r="E13" s="1"/>
      <c r="F13" s="76"/>
      <c r="G13" s="77"/>
      <c r="H13" s="2"/>
      <c r="I13" s="1"/>
      <c r="J13" s="73"/>
      <c r="K13" s="2"/>
      <c r="L13" s="1"/>
      <c r="M13" s="1"/>
      <c r="N13" s="76"/>
      <c r="O13" s="77"/>
      <c r="P13" s="2"/>
      <c r="Q13" s="1"/>
      <c r="R13" s="81">
        <f>INDEX('Sequencing Analysis'!$E$249:$E$290,MATCH($C$9,'Sequencing Analysis'!$C$249:$C$290,0),1)</f>
        <v>0.13340563405372197</v>
      </c>
      <c r="S13" s="77">
        <v>1</v>
      </c>
      <c r="T13" s="2"/>
    </row>
    <row r="14" spans="1:20" s="47" customFormat="1" ht="8.15" customHeight="1" x14ac:dyDescent="0.75">
      <c r="A14" s="1"/>
      <c r="B14" s="1"/>
      <c r="C14" s="75"/>
      <c r="D14" s="2"/>
      <c r="E14" s="1"/>
      <c r="F14" s="76"/>
      <c r="G14" s="77"/>
      <c r="H14" s="2"/>
      <c r="I14" s="1"/>
      <c r="J14" s="73"/>
      <c r="K14" s="2"/>
      <c r="L14" s="1"/>
      <c r="M14" s="1"/>
      <c r="N14" s="76"/>
      <c r="O14" s="77"/>
      <c r="P14" s="2"/>
      <c r="Q14" s="1"/>
      <c r="R14" s="20"/>
      <c r="S14" s="1"/>
      <c r="T14" s="2"/>
    </row>
    <row r="15" spans="1:20" s="47" customFormat="1" ht="15" customHeight="1" x14ac:dyDescent="0.75">
      <c r="A15" s="1"/>
      <c r="B15" s="1"/>
      <c r="C15" s="75" t="s">
        <v>263</v>
      </c>
      <c r="D15" s="2"/>
      <c r="E15" s="83" t="s">
        <v>59</v>
      </c>
      <c r="F15" s="76">
        <f>'Dec 2021 TS 10-K BalSht ($M)'!$I$10+'Dec 2021 TS 10-K BalSht ($M)'!$I$15+'Dec 2021 TS 10-K BalSht ($M)'!$I$20-F16</f>
        <v>2951.9209999999998</v>
      </c>
      <c r="G15" s="77">
        <f>S13+1</f>
        <v>2</v>
      </c>
      <c r="H15" s="2"/>
      <c r="I15" s="1"/>
      <c r="J15" s="73">
        <f>'A3 Generation Share'!$J$12</f>
        <v>0.62517163438179946</v>
      </c>
      <c r="K15" s="77">
        <f>G15+1</f>
        <v>3</v>
      </c>
      <c r="L15" s="1"/>
      <c r="M15" s="83" t="s">
        <v>59</v>
      </c>
      <c r="N15" s="76">
        <f>F15*J15</f>
        <v>1845.4572761359557</v>
      </c>
      <c r="O15" s="77"/>
      <c r="P15" s="2"/>
      <c r="Q15" s="83" t="s">
        <v>59</v>
      </c>
      <c r="R15" s="20">
        <f>$N15*R$13</f>
        <v>246.19439804197182</v>
      </c>
      <c r="S15" s="1"/>
      <c r="T15" s="2"/>
    </row>
    <row r="16" spans="1:20" s="47" customFormat="1" ht="15" customHeight="1" x14ac:dyDescent="0.75">
      <c r="A16" s="1"/>
      <c r="B16" s="1"/>
      <c r="C16" s="75" t="s">
        <v>156</v>
      </c>
      <c r="D16" s="2"/>
      <c r="E16" s="1"/>
      <c r="F16" s="76">
        <f>'Dec 2021 TS 10-K BalSht ($M)'!$L$62</f>
        <v>292.98500000000001</v>
      </c>
      <c r="G16" s="77">
        <f>K15+1</f>
        <v>4</v>
      </c>
      <c r="H16" s="2"/>
      <c r="I16" s="1"/>
      <c r="J16" s="59">
        <f>'A4 Springerville SRP Adj'!$J$11</f>
        <v>0.76133651551312653</v>
      </c>
      <c r="K16" s="77">
        <f>G16+1</f>
        <v>5</v>
      </c>
      <c r="L16" s="1"/>
      <c r="M16" s="1"/>
      <c r="N16" s="76">
        <f>F16*J16</f>
        <v>223.06017899761338</v>
      </c>
      <c r="O16" s="77"/>
      <c r="P16" s="2"/>
      <c r="Q16" s="83"/>
      <c r="R16" s="20">
        <f>$N16*R$13</f>
        <v>29.757484611313327</v>
      </c>
      <c r="S16" s="1"/>
      <c r="T16" s="2"/>
    </row>
    <row r="17" spans="1:21" s="47" customFormat="1" ht="15" customHeight="1" x14ac:dyDescent="0.75">
      <c r="A17" s="1"/>
      <c r="B17" s="1"/>
      <c r="C17" s="79" t="s">
        <v>63</v>
      </c>
      <c r="D17" s="2"/>
      <c r="E17" s="12"/>
      <c r="F17" s="218">
        <f>SUM(F15:F16)</f>
        <v>3244.9059999999999</v>
      </c>
      <c r="G17" s="12"/>
      <c r="H17" s="2"/>
      <c r="I17" s="1"/>
      <c r="J17" s="73"/>
      <c r="K17" s="2"/>
      <c r="L17" s="1"/>
      <c r="M17" s="12"/>
      <c r="N17" s="218">
        <f>SUM(N15:N16)</f>
        <v>2068.517455133569</v>
      </c>
      <c r="O17" s="12"/>
      <c r="P17" s="2"/>
      <c r="Q17" s="85"/>
      <c r="R17" s="218">
        <f>SUM(R15:R16)</f>
        <v>275.95188265328517</v>
      </c>
      <c r="S17" s="12"/>
      <c r="T17" s="2"/>
    </row>
    <row r="18" spans="1:21" s="47" customFormat="1" ht="15" customHeight="1" x14ac:dyDescent="0.75">
      <c r="A18" s="1"/>
      <c r="B18" s="1"/>
      <c r="C18" s="79" t="s">
        <v>123</v>
      </c>
      <c r="D18" s="2"/>
      <c r="E18" s="1"/>
      <c r="F18" s="219">
        <f>'A5 Other Liab'!$N$35</f>
        <v>174.08100000000002</v>
      </c>
      <c r="G18" s="77">
        <f>K16+1</f>
        <v>6</v>
      </c>
      <c r="H18" s="2"/>
      <c r="I18" s="1"/>
      <c r="J18" s="73">
        <f>'A3 Generation Share'!$J$12</f>
        <v>0.62517163438179946</v>
      </c>
      <c r="K18" s="77">
        <f>K15</f>
        <v>3</v>
      </c>
      <c r="L18" s="1"/>
      <c r="M18" s="1"/>
      <c r="N18" s="219">
        <f>F18*J18</f>
        <v>108.83050328481804</v>
      </c>
      <c r="O18" s="77"/>
      <c r="P18" s="2"/>
      <c r="Q18" s="83"/>
      <c r="R18" s="20">
        <f>$N18*R$13</f>
        <v>14.518602295096821</v>
      </c>
      <c r="S18" s="1"/>
      <c r="T18" s="2"/>
    </row>
    <row r="19" spans="1:21" s="47" customFormat="1" ht="15" customHeight="1" x14ac:dyDescent="0.75">
      <c r="A19" s="1"/>
      <c r="B19" s="1"/>
      <c r="C19" s="79" t="s">
        <v>271</v>
      </c>
      <c r="D19" s="2"/>
      <c r="E19" s="1"/>
      <c r="F19" s="219">
        <f>-'Dec 2021 TS 10-K BalSht ($M)'!$P$38</f>
        <v>-143.203</v>
      </c>
      <c r="G19" s="77">
        <f>G18+1</f>
        <v>7</v>
      </c>
      <c r="H19" s="2"/>
      <c r="I19" s="1"/>
      <c r="J19" s="94">
        <v>1</v>
      </c>
      <c r="K19" s="2"/>
      <c r="L19" s="1"/>
      <c r="M19" s="1"/>
      <c r="N19" s="219">
        <f>F19*J19</f>
        <v>-143.203</v>
      </c>
      <c r="O19" s="77"/>
      <c r="P19" s="2"/>
      <c r="Q19" s="83"/>
      <c r="R19" s="20">
        <f>$N19*R$13</f>
        <v>-19.104087013395148</v>
      </c>
      <c r="S19" s="1"/>
      <c r="T19" s="2"/>
    </row>
    <row r="20" spans="1:21" s="47" customFormat="1" ht="15" customHeight="1" x14ac:dyDescent="0.75">
      <c r="A20" s="1"/>
      <c r="B20" s="1"/>
      <c r="C20" s="79" t="s">
        <v>275</v>
      </c>
      <c r="D20" s="2"/>
      <c r="E20" s="1"/>
      <c r="F20" s="219">
        <f>-'TS Pat Cap ($M)'!$K$51</f>
        <v>-994.68180044000007</v>
      </c>
      <c r="G20" s="2"/>
      <c r="H20" s="2"/>
      <c r="I20" s="1"/>
      <c r="J20" s="94">
        <v>1</v>
      </c>
      <c r="K20" s="2"/>
      <c r="L20" s="1"/>
      <c r="M20" s="1"/>
      <c r="N20" s="219">
        <f>F20*J20</f>
        <v>-994.68180044000007</v>
      </c>
      <c r="O20" s="77"/>
      <c r="P20" s="2"/>
      <c r="Q20" s="83"/>
      <c r="R20" s="20">
        <f>-INDEX('TS Pat Cap ($M)'!$K$7:$K$50,MATCH($C$9,'TS Pat Cap ($M)'!$C$7:$C$50,0),1)</f>
        <v>-124.963722</v>
      </c>
      <c r="S20" s="45">
        <f>$G$19+1</f>
        <v>8</v>
      </c>
      <c r="T20" s="2"/>
      <c r="U20" s="232"/>
    </row>
    <row r="21" spans="1:21" s="47" customFormat="1" ht="15" customHeight="1" x14ac:dyDescent="0.75">
      <c r="A21" s="1"/>
      <c r="B21" s="1"/>
      <c r="C21" s="79" t="s">
        <v>276</v>
      </c>
      <c r="D21" s="5"/>
      <c r="E21" s="12" t="s">
        <v>59</v>
      </c>
      <c r="F21" s="218">
        <f>SUM(F17:F20)</f>
        <v>2281.1021995599999</v>
      </c>
      <c r="G21" s="12"/>
      <c r="H21" s="5"/>
      <c r="I21" s="1"/>
      <c r="J21" s="73"/>
      <c r="K21" s="5"/>
      <c r="L21" s="1"/>
      <c r="M21" s="12" t="s">
        <v>59</v>
      </c>
      <c r="N21" s="218">
        <f>SUM(N17:N20)</f>
        <v>1039.4631579783868</v>
      </c>
      <c r="O21" s="12"/>
      <c r="P21" s="5"/>
      <c r="Q21" s="85" t="s">
        <v>59</v>
      </c>
      <c r="R21" s="218">
        <f>SUM(R17:R20)</f>
        <v>146.4026759349868</v>
      </c>
      <c r="S21" s="12"/>
      <c r="T21" s="2"/>
    </row>
    <row r="22" spans="1:21" s="47" customFormat="1" ht="15" customHeight="1" thickBot="1" x14ac:dyDescent="0.9">
      <c r="A22" s="1"/>
      <c r="B22" s="1"/>
      <c r="C22" s="79" t="s">
        <v>337</v>
      </c>
      <c r="D22" s="2"/>
      <c r="E22" s="2"/>
      <c r="F22" s="2"/>
      <c r="G22" s="2"/>
      <c r="H22" s="2"/>
      <c r="I22" s="1"/>
      <c r="J22" s="78"/>
      <c r="K22" s="2"/>
      <c r="L22" s="2"/>
      <c r="M22" s="2"/>
      <c r="N22" s="2"/>
      <c r="O22" s="2"/>
      <c r="P22" s="2"/>
      <c r="Q22" s="113"/>
      <c r="R22" s="20">
        <f>INDEX('TS Pat Cap ($M)'!$K$7:$K$50,MATCH($C$9,'TS Pat Cap ($M)'!$C$7:$C$50,0),1)</f>
        <v>124.963722</v>
      </c>
      <c r="T22" s="2"/>
    </row>
    <row r="23" spans="1:21" s="47" customFormat="1" ht="15" customHeight="1" thickBot="1" x14ac:dyDescent="0.9">
      <c r="A23" s="1"/>
      <c r="B23" s="1"/>
      <c r="C23" s="80" t="s">
        <v>338</v>
      </c>
      <c r="D23" s="2"/>
      <c r="E23" s="2"/>
      <c r="F23" s="2"/>
      <c r="G23" s="2"/>
      <c r="H23" s="2"/>
      <c r="I23" s="8"/>
      <c r="J23" s="112"/>
      <c r="K23" s="2"/>
      <c r="L23" s="2"/>
      <c r="M23" s="2"/>
      <c r="N23" s="2"/>
      <c r="O23" s="2"/>
      <c r="P23" s="2"/>
      <c r="Q23" s="84" t="s">
        <v>59</v>
      </c>
      <c r="R23" s="220">
        <f>SUM(R21:R22)</f>
        <v>271.36639793498682</v>
      </c>
      <c r="S23" s="93"/>
      <c r="T23" s="2"/>
    </row>
    <row r="24" spans="1:21" s="47" customFormat="1" ht="15" customHeight="1" x14ac:dyDescent="0.75">
      <c r="A24" s="1"/>
      <c r="B24" s="1"/>
      <c r="C24" s="1"/>
      <c r="D24" s="1"/>
      <c r="E24" s="14"/>
      <c r="F24" s="14"/>
      <c r="G24" s="14"/>
      <c r="H24" s="14"/>
      <c r="I24" s="13"/>
      <c r="J24" s="86"/>
      <c r="K24" s="14"/>
      <c r="L24" s="14"/>
      <c r="M24" s="14"/>
      <c r="N24" s="14"/>
      <c r="O24" s="14"/>
      <c r="P24" s="14"/>
      <c r="Q24" s="14"/>
      <c r="R24" s="13"/>
      <c r="S24" s="13"/>
      <c r="T24" s="128"/>
    </row>
    <row r="25" spans="1:21" s="47" customFormat="1" ht="15" customHeight="1" x14ac:dyDescent="0.75">
      <c r="A25" s="1"/>
      <c r="B25" s="1"/>
      <c r="C25" s="1"/>
      <c r="D25" s="1"/>
      <c r="E25" s="14"/>
      <c r="F25" s="14"/>
      <c r="G25" s="14"/>
      <c r="H25" s="14"/>
      <c r="I25" s="13"/>
      <c r="J25" s="86"/>
      <c r="K25" s="14"/>
      <c r="L25" s="14"/>
      <c r="M25" s="14"/>
      <c r="N25" s="14"/>
      <c r="O25" s="14"/>
      <c r="P25" s="14"/>
      <c r="Q25" s="14"/>
      <c r="R25" s="13"/>
      <c r="S25" s="13"/>
      <c r="T25" s="128"/>
    </row>
    <row r="26" spans="1:21" s="47" customFormat="1" ht="14.5" x14ac:dyDescent="0.75">
      <c r="B26" s="8" t="s">
        <v>60</v>
      </c>
      <c r="C26" s="1"/>
      <c r="D26" s="1"/>
      <c r="E26" s="13"/>
      <c r="F26" s="13"/>
      <c r="G26" s="13"/>
      <c r="H26" s="13"/>
      <c r="I26" s="13"/>
      <c r="J26" s="86"/>
      <c r="K26" s="14"/>
      <c r="L26" s="13"/>
      <c r="M26" s="13"/>
      <c r="N26" s="13"/>
      <c r="O26" s="13"/>
      <c r="P26" s="13"/>
      <c r="Q26" s="13"/>
      <c r="R26" s="13"/>
      <c r="S26" s="13"/>
      <c r="T26" s="13"/>
    </row>
    <row r="27" spans="1:21" s="47" customFormat="1" ht="15" customHeight="1" x14ac:dyDescent="0.75">
      <c r="A27" s="1"/>
      <c r="B27" s="26"/>
      <c r="C27" s="25" t="s">
        <v>164</v>
      </c>
      <c r="D27" s="1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</row>
    <row r="28" spans="1:21" x14ac:dyDescent="0.75">
      <c r="B28" s="1">
        <f>$S$13</f>
        <v>1</v>
      </c>
      <c r="C28" s="1" t="s">
        <v>326</v>
      </c>
    </row>
    <row r="29" spans="1:21" x14ac:dyDescent="0.75">
      <c r="B29" s="1">
        <f>$G$15</f>
        <v>2</v>
      </c>
      <c r="C29" s="1" t="s">
        <v>315</v>
      </c>
    </row>
    <row r="30" spans="1:21" x14ac:dyDescent="0.75">
      <c r="B30" s="1">
        <f>$K$15</f>
        <v>3</v>
      </c>
      <c r="C30" s="1" t="str">
        <f ca="1">'A3 Generation Share'!$A$1&amp;"."</f>
        <v>A3.</v>
      </c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</row>
    <row r="31" spans="1:21" x14ac:dyDescent="0.75">
      <c r="B31" s="1">
        <f>$G$16</f>
        <v>4</v>
      </c>
      <c r="C31" s="1" t="s">
        <v>316</v>
      </c>
    </row>
    <row r="32" spans="1:21" x14ac:dyDescent="0.75">
      <c r="B32" s="1">
        <f>$K$16</f>
        <v>5</v>
      </c>
      <c r="C32" s="1" t="str">
        <f ca="1">'A4 Springerville SRP Adj'!$A$1&amp;"."</f>
        <v>A4.</v>
      </c>
    </row>
    <row r="33" spans="1:20" x14ac:dyDescent="0.75">
      <c r="B33" s="1">
        <f>$G$18</f>
        <v>6</v>
      </c>
      <c r="C33" s="1" t="str">
        <f ca="1">'A5 Other Liab'!$A$1&amp;"."</f>
        <v>A5.</v>
      </c>
    </row>
    <row r="34" spans="1:20" s="47" customFormat="1" ht="13" customHeight="1" x14ac:dyDescent="0.75">
      <c r="A34" s="1"/>
      <c r="B34" s="1">
        <f>$G$19</f>
        <v>7</v>
      </c>
      <c r="C34" s="1" t="s">
        <v>317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s="47" customFormat="1" ht="13" customHeight="1" x14ac:dyDescent="0.75">
      <c r="A35" s="1"/>
      <c r="B35" s="1">
        <f>$S$20</f>
        <v>8</v>
      </c>
      <c r="C35" s="1" t="s">
        <v>348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58" spans="21:22" ht="14.5" x14ac:dyDescent="0.75">
      <c r="U58" s="47"/>
      <c r="V58" s="47"/>
    </row>
    <row r="59" spans="21:22" ht="14.5" x14ac:dyDescent="0.75">
      <c r="U59" s="47"/>
      <c r="V59" s="47"/>
    </row>
    <row r="60" spans="21:22" ht="14.5" x14ac:dyDescent="0.75">
      <c r="U60" s="47"/>
      <c r="V60" s="47"/>
    </row>
    <row r="61" spans="21:22" ht="14.5" x14ac:dyDescent="0.75">
      <c r="U61" s="47"/>
      <c r="V61" s="47"/>
    </row>
    <row r="62" spans="21:22" ht="14.5" x14ac:dyDescent="0.75">
      <c r="U62" s="47"/>
      <c r="V62" s="47"/>
    </row>
    <row r="63" spans="21:22" ht="14.5" x14ac:dyDescent="0.75">
      <c r="U63" s="47"/>
      <c r="V63" s="47"/>
    </row>
    <row r="64" spans="21:22" ht="14.5" x14ac:dyDescent="0.75">
      <c r="U64" s="47"/>
      <c r="V64" s="47"/>
    </row>
    <row r="65" spans="21:22" ht="14.5" x14ac:dyDescent="0.75">
      <c r="U65" s="47"/>
      <c r="V65" s="47"/>
    </row>
    <row r="66" spans="21:22" ht="14.5" x14ac:dyDescent="0.75">
      <c r="U66" s="47"/>
      <c r="V66" s="47"/>
    </row>
    <row r="67" spans="21:22" ht="14.5" x14ac:dyDescent="0.75">
      <c r="U67" s="47"/>
      <c r="V67" s="47"/>
    </row>
    <row r="68" spans="21:22" ht="14.5" x14ac:dyDescent="0.75">
      <c r="U68" s="47"/>
      <c r="V68" s="47"/>
    </row>
    <row r="69" spans="21:22" ht="14.5" x14ac:dyDescent="0.75">
      <c r="U69" s="47"/>
      <c r="V69" s="47"/>
    </row>
    <row r="70" spans="21:22" ht="14.5" x14ac:dyDescent="0.75">
      <c r="U70" s="47"/>
      <c r="V70" s="47"/>
    </row>
    <row r="71" spans="21:22" ht="14.5" x14ac:dyDescent="0.75">
      <c r="U71" s="47"/>
      <c r="V71" s="47"/>
    </row>
    <row r="72" spans="21:22" ht="14.5" x14ac:dyDescent="0.75">
      <c r="U72" s="47"/>
      <c r="V72" s="47"/>
    </row>
    <row r="73" spans="21:22" ht="14.5" x14ac:dyDescent="0.75">
      <c r="U73" s="47"/>
      <c r="V73" s="47"/>
    </row>
    <row r="74" spans="21:22" ht="14.5" x14ac:dyDescent="0.75">
      <c r="U74" s="47"/>
      <c r="V74" s="47"/>
    </row>
    <row r="75" spans="21:22" ht="14.5" x14ac:dyDescent="0.75">
      <c r="U75" s="47"/>
      <c r="V75" s="47"/>
    </row>
    <row r="76" spans="21:22" ht="14.5" x14ac:dyDescent="0.75">
      <c r="U76" s="47"/>
      <c r="V76" s="47"/>
    </row>
    <row r="77" spans="21:22" ht="14.5" x14ac:dyDescent="0.75">
      <c r="U77" s="47"/>
      <c r="V77" s="47"/>
    </row>
    <row r="78" spans="21:22" ht="14.5" x14ac:dyDescent="0.75">
      <c r="U78" s="47"/>
      <c r="V78" s="47"/>
    </row>
    <row r="79" spans="21:22" ht="14.5" x14ac:dyDescent="0.75">
      <c r="U79" s="47"/>
      <c r="V79" s="47"/>
    </row>
    <row r="80" spans="21:22" ht="14.5" x14ac:dyDescent="0.75">
      <c r="U80" s="47"/>
      <c r="V80" s="47"/>
    </row>
    <row r="81" spans="21:22" ht="14.5" x14ac:dyDescent="0.75">
      <c r="U81" s="47"/>
      <c r="V81" s="47"/>
    </row>
    <row r="82" spans="21:22" ht="14.5" x14ac:dyDescent="0.75">
      <c r="U82" s="47"/>
      <c r="V82" s="47"/>
    </row>
    <row r="83" spans="21:22" ht="14.5" x14ac:dyDescent="0.75">
      <c r="U83" s="47"/>
      <c r="V83" s="47"/>
    </row>
  </sheetData>
  <printOptions horizontalCentered="1"/>
  <pageMargins left="0.7" right="0.7" top="0.75" bottom="0.75" header="0.3" footer="0.3"/>
  <pageSetup scale="93" orientation="landscape" r:id="rId1"/>
  <headerFooter scaleWithDoc="0">
    <oddHeader>&amp;R&amp;"Times New Roman,Bold"&amp;12Appendix A: A1</oddHeader>
  </headerFooter>
  <rowBreaks count="1" manualBreakCount="1">
    <brk id="25" min="1" max="19" man="1"/>
  </rowBreaks>
  <ignoredErrors>
    <ignoredError sqref="E17:F17 T17 Q17:S17 L17 N17" formula="1"/>
  </ignoredError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200-000000000000}">
          <x14:formula1>
            <xm:f>'Sequencing Analysis'!$C$110:$C$151</xm:f>
          </x14:formula1>
          <xm:sqref>C9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M84"/>
  <sheetViews>
    <sheetView showGridLines="0" zoomScale="85" zoomScaleNormal="85" zoomScaleSheetLayoutView="85" workbookViewId="0">
      <selection activeCell="L17" sqref="L17"/>
    </sheetView>
  </sheetViews>
  <sheetFormatPr defaultColWidth="10.81640625" defaultRowHeight="15" customHeight="1" x14ac:dyDescent="0.75"/>
  <cols>
    <col min="1" max="1" width="1.36328125" style="1" customWidth="1"/>
    <col min="2" max="2" width="2.81640625" style="1" customWidth="1"/>
    <col min="3" max="3" width="37.08984375" style="1" customWidth="1"/>
    <col min="4" max="5" width="1.36328125" style="1" customWidth="1"/>
    <col min="6" max="6" width="7.54296875" style="1" customWidth="1"/>
    <col min="7" max="9" width="1.36328125" style="1" customWidth="1"/>
    <col min="10" max="10" width="9.36328125" style="1" customWidth="1"/>
    <col min="11" max="13" width="1.36328125" style="1" customWidth="1"/>
    <col min="14" max="14" width="9.36328125" style="1" customWidth="1"/>
    <col min="15" max="17" width="1.36328125" style="1" customWidth="1"/>
    <col min="18" max="18" width="9.36328125" style="1" customWidth="1"/>
    <col min="19" max="21" width="1.36328125" style="1" customWidth="1"/>
    <col min="22" max="22" width="9.36328125" style="1" customWidth="1"/>
    <col min="23" max="25" width="1.36328125" style="1" customWidth="1"/>
    <col min="26" max="26" width="9.36328125" style="1" customWidth="1"/>
    <col min="27" max="29" width="1.36328125" style="1" customWidth="1"/>
    <col min="30" max="30" width="9.36328125" style="1" customWidth="1"/>
    <col min="31" max="33" width="1.36328125" style="1" customWidth="1"/>
    <col min="34" max="34" width="9.36328125" style="1" customWidth="1"/>
    <col min="35" max="36" width="1.36328125" style="1" customWidth="1"/>
    <col min="37" max="16384" width="10.81640625" style="1"/>
  </cols>
  <sheetData>
    <row r="1" spans="1:38" ht="14.15" customHeight="1" x14ac:dyDescent="0.75">
      <c r="A1" s="49" t="str">
        <f ca="1">TRIM(LEFT(MID(CELL("filename",A2),FIND("]",CELL("filename",A2))+1,255),3))</f>
        <v>A2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</row>
    <row r="2" spans="1:38" ht="16.5" customHeight="1" x14ac:dyDescent="0.75">
      <c r="A2" s="49" t="str">
        <f ca="1">TRIM(MID(CELL("filename",A2),FIND("]",CELL("filename",A2))+1,255))</f>
        <v>A2 Sequencing Summary</v>
      </c>
      <c r="B2" s="87" t="s">
        <v>278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</row>
    <row r="3" spans="1:38" s="47" customFormat="1" ht="16.5" customHeight="1" x14ac:dyDescent="0.75">
      <c r="A3" s="50"/>
      <c r="B3" s="50" t="s">
        <v>309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</row>
    <row r="4" spans="1:38" s="48" customFormat="1" ht="15" customHeight="1" x14ac:dyDescent="0.75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L4" s="47"/>
    </row>
    <row r="5" spans="1:38" s="48" customFormat="1" ht="15" customHeight="1" x14ac:dyDescent="0.75">
      <c r="A5" s="49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L5" s="47"/>
    </row>
    <row r="6" spans="1:38" s="48" customFormat="1" ht="15.75" customHeight="1" x14ac:dyDescent="0.75">
      <c r="A6" s="49"/>
      <c r="B6" s="49"/>
      <c r="C6" s="49"/>
      <c r="D6" s="49"/>
      <c r="E6" s="32"/>
      <c r="F6" s="27"/>
      <c r="G6" s="45"/>
      <c r="H6" s="49"/>
      <c r="I6" s="51" t="s">
        <v>277</v>
      </c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L6" s="47"/>
    </row>
    <row r="7" spans="1:38" s="48" customFormat="1" ht="15.75" customHeight="1" x14ac:dyDescent="0.75">
      <c r="A7" s="32"/>
      <c r="B7" s="32"/>
      <c r="C7" s="32"/>
      <c r="D7" s="49"/>
      <c r="E7" s="51" t="s">
        <v>110</v>
      </c>
      <c r="F7" s="51"/>
      <c r="G7" s="51"/>
      <c r="H7" s="32"/>
      <c r="I7" s="51" t="s">
        <v>261</v>
      </c>
      <c r="J7" s="51"/>
      <c r="K7" s="51"/>
      <c r="L7" s="49"/>
      <c r="M7" s="51" t="s">
        <v>141</v>
      </c>
      <c r="N7" s="51"/>
      <c r="O7" s="51"/>
      <c r="P7" s="49"/>
      <c r="Q7" s="51" t="s">
        <v>258</v>
      </c>
      <c r="R7" s="51"/>
      <c r="S7" s="51"/>
      <c r="T7" s="49"/>
      <c r="U7" s="51" t="s">
        <v>141</v>
      </c>
      <c r="V7" s="51"/>
      <c r="W7" s="51"/>
      <c r="X7" s="49"/>
      <c r="Y7" s="51" t="s">
        <v>259</v>
      </c>
      <c r="Z7" s="51"/>
      <c r="AA7" s="51"/>
      <c r="AB7" s="49"/>
      <c r="AC7" s="51" t="s">
        <v>141</v>
      </c>
      <c r="AD7" s="51"/>
      <c r="AE7" s="51"/>
      <c r="AF7" s="49"/>
      <c r="AG7" s="51" t="s">
        <v>260</v>
      </c>
      <c r="AH7" s="51"/>
      <c r="AI7" s="51"/>
      <c r="AL7" s="47"/>
    </row>
    <row r="8" spans="1:38" s="48" customFormat="1" ht="15" customHeight="1" x14ac:dyDescent="0.75">
      <c r="A8" s="32"/>
      <c r="B8" s="32"/>
      <c r="C8" s="32"/>
      <c r="D8" s="49"/>
      <c r="E8" s="31">
        <f>A8-1</f>
        <v>-1</v>
      </c>
      <c r="F8" s="31"/>
      <c r="G8" s="42"/>
      <c r="H8" s="32"/>
      <c r="I8" s="31">
        <f>E8-1</f>
        <v>-2</v>
      </c>
      <c r="J8" s="31"/>
      <c r="K8" s="42"/>
      <c r="L8" s="49"/>
      <c r="M8" s="31">
        <f>I8-1</f>
        <v>-3</v>
      </c>
      <c r="N8" s="31"/>
      <c r="O8" s="42"/>
      <c r="P8" s="49"/>
      <c r="Q8" s="31">
        <f>M8-1</f>
        <v>-4</v>
      </c>
      <c r="R8" s="31"/>
      <c r="S8" s="42"/>
      <c r="T8" s="49"/>
      <c r="U8" s="31">
        <f>Q8-1</f>
        <v>-5</v>
      </c>
      <c r="V8" s="31"/>
      <c r="W8" s="42"/>
      <c r="X8" s="49"/>
      <c r="Y8" s="31">
        <f>U8-1</f>
        <v>-6</v>
      </c>
      <c r="Z8" s="31"/>
      <c r="AA8" s="42"/>
      <c r="AB8" s="49"/>
      <c r="AC8" s="31">
        <f>Y8-1</f>
        <v>-7</v>
      </c>
      <c r="AD8" s="31"/>
      <c r="AE8" s="42"/>
      <c r="AF8" s="49"/>
      <c r="AG8" s="31">
        <f>AC8-1</f>
        <v>-8</v>
      </c>
      <c r="AH8" s="31"/>
      <c r="AI8" s="42"/>
    </row>
    <row r="9" spans="1:38" s="48" customFormat="1" ht="7.5" customHeight="1" x14ac:dyDescent="0.75">
      <c r="A9" s="32"/>
      <c r="B9" s="32"/>
      <c r="C9" s="32"/>
      <c r="D9" s="32"/>
      <c r="E9" s="31"/>
      <c r="F9" s="31"/>
      <c r="G9" s="42"/>
      <c r="H9" s="32"/>
      <c r="I9" s="31"/>
      <c r="J9" s="31"/>
      <c r="K9" s="42"/>
      <c r="L9" s="32"/>
      <c r="M9" s="31"/>
      <c r="N9" s="31"/>
      <c r="O9" s="42"/>
      <c r="P9" s="32"/>
      <c r="Q9" s="31"/>
      <c r="R9" s="31"/>
      <c r="S9" s="42"/>
      <c r="T9" s="32"/>
      <c r="U9" s="31"/>
      <c r="V9" s="31"/>
      <c r="W9" s="42"/>
      <c r="X9" s="32"/>
      <c r="Y9" s="31"/>
      <c r="Z9" s="31"/>
      <c r="AA9" s="42"/>
      <c r="AB9" s="32"/>
      <c r="AC9" s="31"/>
      <c r="AD9" s="31"/>
      <c r="AE9" s="42"/>
      <c r="AF9" s="32"/>
      <c r="AG9" s="31"/>
      <c r="AH9" s="31"/>
      <c r="AI9" s="42"/>
    </row>
    <row r="10" spans="1:38" s="48" customFormat="1" ht="15" customHeight="1" x14ac:dyDescent="0.75">
      <c r="A10" s="32"/>
      <c r="B10" s="32"/>
      <c r="C10" s="44" t="s">
        <v>230</v>
      </c>
      <c r="D10" s="32"/>
      <c r="E10" s="107"/>
      <c r="F10" s="108"/>
      <c r="G10" s="109"/>
      <c r="H10" s="108"/>
      <c r="I10" s="107"/>
      <c r="J10" s="110"/>
      <c r="K10" s="109"/>
      <c r="L10" s="107"/>
      <c r="M10" s="107"/>
      <c r="N10" s="117">
        <f>'Sequencing Analysis'!$E$152</f>
        <v>1</v>
      </c>
      <c r="O10" s="109"/>
      <c r="P10" s="107"/>
      <c r="Q10" s="107"/>
      <c r="R10" s="108"/>
      <c r="S10" s="109"/>
      <c r="T10" s="107"/>
      <c r="U10" s="107"/>
      <c r="V10" s="117">
        <f>'Sequencing Analysis'!$F$152</f>
        <v>1</v>
      </c>
      <c r="W10" s="109"/>
      <c r="X10" s="107"/>
      <c r="Y10" s="107"/>
      <c r="Z10" s="108"/>
      <c r="AA10" s="109"/>
      <c r="AB10" s="107"/>
      <c r="AC10" s="107"/>
      <c r="AD10" s="117">
        <f>'Sequencing Analysis'!$G$152</f>
        <v>1</v>
      </c>
      <c r="AE10" s="109"/>
      <c r="AF10" s="107"/>
      <c r="AG10" s="107"/>
      <c r="AH10" s="108"/>
      <c r="AI10" s="109"/>
    </row>
    <row r="11" spans="1:38" s="48" customFormat="1" ht="15" customHeight="1" x14ac:dyDescent="0.75">
      <c r="A11" s="32"/>
      <c r="B11" s="32"/>
      <c r="C11" s="44" t="s">
        <v>173</v>
      </c>
      <c r="D11" s="32"/>
      <c r="E11" s="107"/>
      <c r="F11" s="108"/>
      <c r="G11" s="109"/>
      <c r="H11" s="108"/>
      <c r="I11" s="107"/>
      <c r="J11" s="159"/>
      <c r="K11" s="109"/>
      <c r="L11" s="107"/>
      <c r="M11" s="107"/>
      <c r="N11" s="108" t="str">
        <f>_xlfn.TEXTJOIN(", ",1,'Sequencing Analysis'!$AV$110:$AV$151)</f>
        <v>Big Horn Rural Electric</v>
      </c>
      <c r="O11" s="109"/>
      <c r="P11" s="107"/>
      <c r="Q11" s="107"/>
      <c r="R11" s="108"/>
      <c r="S11" s="109"/>
      <c r="T11" s="107"/>
      <c r="U11" s="107"/>
      <c r="V11" s="108" t="str">
        <f>_xlfn.TEXTJOIN(", ",1,'Sequencing Analysis'!$AW$110:$AW$151)</f>
        <v>Carbon Power &amp; Light</v>
      </c>
      <c r="W11" s="109"/>
      <c r="X11" s="107"/>
      <c r="Y11" s="107"/>
      <c r="Z11" s="108"/>
      <c r="AA11" s="109"/>
      <c r="AB11" s="107"/>
      <c r="AC11" s="107"/>
      <c r="AD11" s="108" t="str">
        <f>_xlfn.TEXTJOIN(", ",1,'Sequencing Analysis'!$AX$110:$AX$151)</f>
        <v>Central New Mexico Electric</v>
      </c>
      <c r="AE11" s="109"/>
      <c r="AF11" s="107"/>
      <c r="AG11" s="107"/>
      <c r="AH11" s="108"/>
      <c r="AI11" s="109"/>
    </row>
    <row r="12" spans="1:38" s="48" customFormat="1" ht="15" customHeight="1" x14ac:dyDescent="0.75">
      <c r="A12" s="32"/>
      <c r="B12" s="32"/>
      <c r="C12" s="57" t="s">
        <v>232</v>
      </c>
      <c r="D12" s="32"/>
      <c r="E12" s="32"/>
      <c r="G12" s="45"/>
      <c r="I12" s="32"/>
      <c r="J12" s="31"/>
      <c r="K12" s="45"/>
      <c r="L12" s="32"/>
      <c r="M12" s="32"/>
      <c r="N12" s="111">
        <f>'Sequencing Analysis'!$E$79</f>
        <v>1</v>
      </c>
      <c r="O12" s="45"/>
      <c r="P12" s="32"/>
      <c r="Q12" s="32"/>
      <c r="S12" s="45"/>
      <c r="T12" s="32"/>
      <c r="U12" s="32"/>
      <c r="V12" s="111">
        <f>'Sequencing Analysis'!$F$79</f>
        <v>1</v>
      </c>
      <c r="W12" s="45"/>
      <c r="X12" s="32"/>
      <c r="Y12" s="32"/>
      <c r="AA12" s="45"/>
      <c r="AB12" s="32"/>
      <c r="AC12" s="32"/>
      <c r="AD12" s="111">
        <f>'Sequencing Analysis'!$G$79</f>
        <v>1</v>
      </c>
      <c r="AE12" s="45"/>
      <c r="AF12" s="32"/>
      <c r="AG12" s="32"/>
      <c r="AI12" s="45"/>
    </row>
    <row r="13" spans="1:38" s="48" customFormat="1" ht="7.5" customHeight="1" x14ac:dyDescent="0.75">
      <c r="A13" s="32"/>
      <c r="B13" s="32"/>
      <c r="C13" s="46"/>
      <c r="D13" s="49"/>
      <c r="E13" s="32"/>
      <c r="F13" s="27"/>
      <c r="G13" s="45"/>
      <c r="H13" s="32"/>
      <c r="I13" s="32"/>
      <c r="J13" s="27"/>
      <c r="K13" s="45"/>
      <c r="L13" s="49"/>
      <c r="M13" s="32"/>
      <c r="N13" s="27"/>
      <c r="O13" s="45"/>
      <c r="P13" s="49"/>
      <c r="Q13" s="32"/>
      <c r="R13" s="27"/>
      <c r="S13" s="45"/>
      <c r="T13" s="49"/>
      <c r="U13" s="32"/>
      <c r="V13" s="27"/>
      <c r="W13" s="45"/>
      <c r="X13" s="49"/>
      <c r="Y13" s="32"/>
      <c r="Z13" s="27"/>
      <c r="AA13" s="45"/>
      <c r="AB13" s="49"/>
      <c r="AC13" s="32"/>
      <c r="AD13" s="27"/>
      <c r="AE13" s="45"/>
      <c r="AF13" s="49"/>
      <c r="AG13" s="32"/>
      <c r="AH13" s="27"/>
      <c r="AI13" s="45"/>
    </row>
    <row r="14" spans="1:38" s="48" customFormat="1" ht="15" customHeight="1" x14ac:dyDescent="0.75">
      <c r="A14" s="32"/>
      <c r="B14" s="32"/>
      <c r="C14" s="33" t="s">
        <v>330</v>
      </c>
      <c r="D14" s="32"/>
      <c r="E14" s="32"/>
      <c r="F14" s="27"/>
      <c r="G14" s="45"/>
      <c r="H14" s="41"/>
      <c r="I14" s="32"/>
      <c r="J14" s="41"/>
      <c r="K14" s="32"/>
      <c r="L14" s="32"/>
      <c r="M14" s="32"/>
      <c r="N14" s="41"/>
      <c r="O14" s="32"/>
      <c r="P14" s="32"/>
      <c r="Q14" s="32"/>
      <c r="R14" s="41"/>
      <c r="S14" s="32"/>
      <c r="T14" s="32"/>
      <c r="U14" s="32"/>
      <c r="V14" s="41"/>
      <c r="W14" s="32"/>
      <c r="X14" s="32"/>
      <c r="Y14" s="32"/>
      <c r="Z14" s="41"/>
      <c r="AA14" s="32"/>
      <c r="AB14" s="32"/>
      <c r="AC14" s="32"/>
      <c r="AD14" s="41"/>
      <c r="AE14" s="32"/>
      <c r="AF14" s="32"/>
      <c r="AG14" s="32"/>
      <c r="AH14" s="41"/>
      <c r="AI14" s="32"/>
    </row>
    <row r="15" spans="1:38" s="48" customFormat="1" ht="15" customHeight="1" x14ac:dyDescent="0.75">
      <c r="A15" s="32"/>
      <c r="B15" s="32"/>
      <c r="C15" s="52" t="s">
        <v>3</v>
      </c>
      <c r="D15" s="49"/>
      <c r="E15" s="32"/>
      <c r="F15" s="27"/>
      <c r="G15" s="45"/>
      <c r="H15" s="32"/>
      <c r="I15" s="32"/>
      <c r="J15" s="27"/>
      <c r="K15" s="45"/>
      <c r="L15" s="49"/>
      <c r="M15" s="32"/>
      <c r="N15" s="27"/>
      <c r="O15" s="45"/>
      <c r="P15" s="49"/>
      <c r="Q15" s="32"/>
      <c r="R15" s="27"/>
      <c r="S15" s="45"/>
      <c r="T15" s="49"/>
      <c r="U15" s="32"/>
      <c r="V15" s="27"/>
      <c r="W15" s="45"/>
      <c r="X15" s="49"/>
      <c r="Y15" s="32"/>
      <c r="Z15" s="27"/>
      <c r="AA15" s="45"/>
      <c r="AB15" s="49"/>
      <c r="AC15" s="32"/>
      <c r="AD15" s="27"/>
      <c r="AE15" s="45"/>
      <c r="AF15" s="49"/>
      <c r="AG15" s="32"/>
      <c r="AH15" s="27"/>
      <c r="AI15" s="45"/>
    </row>
    <row r="16" spans="1:38" s="48" customFormat="1" ht="15" customHeight="1" x14ac:dyDescent="0.75">
      <c r="A16" s="32"/>
      <c r="B16" s="32"/>
      <c r="C16" s="44" t="s">
        <v>148</v>
      </c>
      <c r="D16" s="49"/>
      <c r="E16" s="32"/>
      <c r="F16" s="27"/>
      <c r="G16" s="45"/>
      <c r="H16" s="32"/>
      <c r="I16" s="32" t="s">
        <v>59</v>
      </c>
      <c r="J16" s="27">
        <f>'Sequencing Analysis'!$E20</f>
        <v>100.55500000000001</v>
      </c>
      <c r="K16" s="45"/>
      <c r="L16" s="49"/>
      <c r="M16" s="32" t="s">
        <v>59</v>
      </c>
      <c r="N16" s="27">
        <f>R16-J16</f>
        <v>0</v>
      </c>
      <c r="O16" s="45"/>
      <c r="P16" s="49"/>
      <c r="Q16" s="32" t="s">
        <v>59</v>
      </c>
      <c r="R16" s="27">
        <f>'Sequencing Analysis'!$F20</f>
        <v>100.55500000000001</v>
      </c>
      <c r="S16" s="45"/>
      <c r="T16" s="49"/>
      <c r="U16" s="32" t="s">
        <v>59</v>
      </c>
      <c r="V16" s="27">
        <f>Z16-R16</f>
        <v>0</v>
      </c>
      <c r="W16" s="45"/>
      <c r="X16" s="49"/>
      <c r="Y16" s="32" t="s">
        <v>59</v>
      </c>
      <c r="Z16" s="27">
        <f>'Sequencing Analysis'!$G20</f>
        <v>100.55500000000001</v>
      </c>
      <c r="AA16" s="45"/>
      <c r="AB16" s="49"/>
      <c r="AC16" s="32" t="s">
        <v>59</v>
      </c>
      <c r="AD16" s="27">
        <f>AH16-Z16</f>
        <v>0</v>
      </c>
      <c r="AE16" s="45"/>
      <c r="AF16" s="49"/>
      <c r="AG16" s="32" t="s">
        <v>59</v>
      </c>
      <c r="AH16" s="27">
        <f>'Sequencing Analysis'!$H20</f>
        <v>100.55500000000001</v>
      </c>
      <c r="AI16" s="45"/>
    </row>
    <row r="17" spans="1:35" s="48" customFormat="1" ht="15" customHeight="1" x14ac:dyDescent="0.75">
      <c r="A17" s="32"/>
      <c r="B17" s="32"/>
      <c r="C17" s="57" t="s">
        <v>149</v>
      </c>
      <c r="D17" s="32"/>
      <c r="E17" s="32"/>
      <c r="F17" s="27"/>
      <c r="G17" s="45"/>
      <c r="H17" s="32"/>
      <c r="I17" s="32"/>
      <c r="J17" s="27">
        <f>'Sequencing Analysis'!$E21</f>
        <v>4818.7738004399998</v>
      </c>
      <c r="K17" s="45"/>
      <c r="L17" s="32"/>
      <c r="M17" s="32"/>
      <c r="N17" s="27">
        <f t="shared" ref="N17:N18" si="0">R17-J17</f>
        <v>0</v>
      </c>
      <c r="O17" s="45"/>
      <c r="P17" s="32"/>
      <c r="Q17" s="32"/>
      <c r="R17" s="27">
        <f>'Sequencing Analysis'!$F21</f>
        <v>4818.7738004399998</v>
      </c>
      <c r="S17" s="45"/>
      <c r="T17" s="32"/>
      <c r="U17" s="32"/>
      <c r="V17" s="27">
        <f t="shared" ref="V17:V18" si="1">Z17-R17</f>
        <v>0</v>
      </c>
      <c r="W17" s="45"/>
      <c r="X17" s="32"/>
      <c r="Y17" s="32"/>
      <c r="Z17" s="27">
        <f>'Sequencing Analysis'!$G21</f>
        <v>4818.7738004399998</v>
      </c>
      <c r="AA17" s="45"/>
      <c r="AB17" s="32"/>
      <c r="AC17" s="32"/>
      <c r="AD17" s="27">
        <f>AH17-Z17</f>
        <v>0</v>
      </c>
      <c r="AE17" s="45"/>
      <c r="AF17" s="32"/>
      <c r="AG17" s="32"/>
      <c r="AH17" s="27">
        <f>'Sequencing Analysis'!$H21</f>
        <v>4818.7738004399998</v>
      </c>
      <c r="AI17" s="45"/>
    </row>
    <row r="18" spans="1:35" s="48" customFormat="1" ht="15" customHeight="1" x14ac:dyDescent="0.75">
      <c r="A18" s="54"/>
      <c r="B18" s="54"/>
      <c r="C18" s="44" t="s">
        <v>3</v>
      </c>
      <c r="D18" s="49"/>
      <c r="E18" s="32"/>
      <c r="F18" s="27"/>
      <c r="G18" s="45"/>
      <c r="H18" s="32"/>
      <c r="I18" s="147"/>
      <c r="J18" s="221">
        <f>SUM(J16:J17)</f>
        <v>4919.3288004400001</v>
      </c>
      <c r="K18" s="147"/>
      <c r="L18" s="49"/>
      <c r="M18" s="147"/>
      <c r="N18" s="221">
        <f t="shared" si="0"/>
        <v>0</v>
      </c>
      <c r="O18" s="147"/>
      <c r="P18" s="49"/>
      <c r="Q18" s="147"/>
      <c r="R18" s="221">
        <f>SUM(R16:R17)</f>
        <v>4919.3288004400001</v>
      </c>
      <c r="S18" s="147"/>
      <c r="T18" s="49"/>
      <c r="U18" s="147"/>
      <c r="V18" s="221">
        <f t="shared" si="1"/>
        <v>0</v>
      </c>
      <c r="W18" s="147"/>
      <c r="X18" s="49"/>
      <c r="Y18" s="147"/>
      <c r="Z18" s="221">
        <f>SUM(Z16:Z17)</f>
        <v>4919.3288004400001</v>
      </c>
      <c r="AA18" s="147"/>
      <c r="AB18" s="49"/>
      <c r="AC18" s="147"/>
      <c r="AD18" s="221">
        <f>SUM(AD16:AD17)</f>
        <v>0</v>
      </c>
      <c r="AE18" s="147"/>
      <c r="AF18" s="49"/>
      <c r="AG18" s="147"/>
      <c r="AH18" s="221">
        <f>SUM(AH16:AH17)</f>
        <v>4919.3288004400001</v>
      </c>
      <c r="AI18" s="147"/>
    </row>
    <row r="19" spans="1:35" s="48" customFormat="1" ht="7.5" customHeight="1" x14ac:dyDescent="0.75">
      <c r="A19" s="32"/>
      <c r="B19" s="32"/>
      <c r="C19" s="46"/>
      <c r="D19" s="49"/>
      <c r="E19" s="32"/>
      <c r="F19" s="27"/>
      <c r="G19" s="45"/>
      <c r="H19" s="32"/>
      <c r="I19" s="32"/>
      <c r="J19" s="27"/>
      <c r="K19" s="45"/>
      <c r="L19" s="49"/>
      <c r="M19" s="32"/>
      <c r="N19" s="27"/>
      <c r="O19" s="45"/>
      <c r="P19" s="49"/>
      <c r="Q19" s="32"/>
      <c r="R19" s="27"/>
      <c r="S19" s="45"/>
      <c r="T19" s="49"/>
      <c r="U19" s="32"/>
      <c r="V19" s="27"/>
      <c r="W19" s="45"/>
      <c r="X19" s="49"/>
      <c r="Y19" s="32"/>
      <c r="Z19" s="27"/>
      <c r="AA19" s="45"/>
      <c r="AB19" s="49"/>
      <c r="AC19" s="32"/>
      <c r="AD19" s="27"/>
      <c r="AE19" s="45"/>
      <c r="AF19" s="49"/>
      <c r="AG19" s="32"/>
      <c r="AH19" s="27"/>
      <c r="AI19" s="45"/>
    </row>
    <row r="20" spans="1:35" s="48" customFormat="1" ht="15" customHeight="1" x14ac:dyDescent="0.75">
      <c r="A20" s="32"/>
      <c r="B20" s="32"/>
      <c r="C20" s="52" t="s">
        <v>139</v>
      </c>
      <c r="D20" s="49"/>
      <c r="E20" s="32"/>
      <c r="F20" s="27"/>
      <c r="G20" s="45"/>
      <c r="H20" s="32"/>
      <c r="I20" s="32"/>
      <c r="J20" s="27"/>
      <c r="K20" s="45"/>
      <c r="L20" s="49"/>
      <c r="M20" s="32"/>
      <c r="N20" s="27"/>
      <c r="O20" s="45"/>
      <c r="P20" s="49"/>
      <c r="Q20" s="32"/>
      <c r="R20" s="27"/>
      <c r="S20" s="45"/>
      <c r="T20" s="49"/>
      <c r="U20" s="32"/>
      <c r="V20" s="27"/>
      <c r="W20" s="45"/>
      <c r="X20" s="49"/>
      <c r="Y20" s="32"/>
      <c r="Z20" s="27"/>
      <c r="AA20" s="45"/>
      <c r="AB20" s="49"/>
      <c r="AC20" s="32"/>
      <c r="AD20" s="27"/>
      <c r="AE20" s="45"/>
      <c r="AF20" s="49"/>
      <c r="AG20" s="32"/>
      <c r="AH20" s="27"/>
      <c r="AI20" s="45"/>
    </row>
    <row r="21" spans="1:35" s="48" customFormat="1" ht="15" customHeight="1" x14ac:dyDescent="0.75">
      <c r="A21" s="32"/>
      <c r="B21" s="32"/>
      <c r="C21" s="53" t="s">
        <v>63</v>
      </c>
      <c r="D21" s="56"/>
      <c r="E21" s="32"/>
      <c r="F21" s="27"/>
      <c r="G21" s="45"/>
      <c r="H21" s="54"/>
      <c r="I21" s="54"/>
      <c r="J21" s="222">
        <f>'Sequencing Analysis'!$E27</f>
        <v>3244.9059999999999</v>
      </c>
      <c r="K21" s="55"/>
      <c r="L21" s="56"/>
      <c r="M21" s="54"/>
      <c r="N21" s="222">
        <f t="shared" ref="N21:N30" si="2">R21-J21</f>
        <v>-11.974261014078365</v>
      </c>
      <c r="O21" s="45">
        <v>2</v>
      </c>
      <c r="P21" s="56"/>
      <c r="Q21" s="54"/>
      <c r="R21" s="222">
        <f>'Sequencing Analysis'!$F27</f>
        <v>3232.9317389859216</v>
      </c>
      <c r="S21" s="55"/>
      <c r="T21" s="56"/>
      <c r="U21" s="54"/>
      <c r="V21" s="222">
        <f t="shared" ref="V21:V30" si="3">Z21-R21</f>
        <v>-10.551949128489014</v>
      </c>
      <c r="W21" s="45">
        <v>2</v>
      </c>
      <c r="X21" s="56"/>
      <c r="Y21" s="54"/>
      <c r="Z21" s="222">
        <f>'Sequencing Analysis'!$G27</f>
        <v>3222.3797898574326</v>
      </c>
      <c r="AA21" s="55"/>
      <c r="AB21" s="56"/>
      <c r="AC21" s="54"/>
      <c r="AD21" s="222">
        <f>AH21-Z21</f>
        <v>-17.09778731975257</v>
      </c>
      <c r="AE21" s="45">
        <v>2</v>
      </c>
      <c r="AF21" s="56"/>
      <c r="AG21" s="54"/>
      <c r="AH21" s="222">
        <f>'Sequencing Analysis'!$H27</f>
        <v>3205.28200253768</v>
      </c>
      <c r="AI21" s="55"/>
    </row>
    <row r="22" spans="1:35" s="48" customFormat="1" ht="15" customHeight="1" x14ac:dyDescent="0.75">
      <c r="A22" s="32"/>
      <c r="B22" s="32"/>
      <c r="C22" s="44" t="s">
        <v>108</v>
      </c>
      <c r="D22" s="49"/>
      <c r="E22" s="32"/>
      <c r="F22" s="27"/>
      <c r="G22" s="45"/>
      <c r="H22" s="32"/>
      <c r="I22" s="32"/>
      <c r="J22" s="27">
        <f>'Sequencing Analysis'!$E28</f>
        <v>562.10100000000011</v>
      </c>
      <c r="K22" s="45"/>
      <c r="L22" s="49"/>
      <c r="M22" s="32"/>
      <c r="N22" s="27">
        <f t="shared" si="2"/>
        <v>0</v>
      </c>
      <c r="O22" s="45"/>
      <c r="P22" s="49"/>
      <c r="Q22" s="32"/>
      <c r="R22" s="27">
        <f>'Sequencing Analysis'!$F28</f>
        <v>562.10100000000011</v>
      </c>
      <c r="S22" s="45"/>
      <c r="T22" s="49"/>
      <c r="U22" s="32"/>
      <c r="V22" s="27">
        <f t="shared" si="3"/>
        <v>0</v>
      </c>
      <c r="W22" s="45"/>
      <c r="X22" s="49"/>
      <c r="Y22" s="32"/>
      <c r="Z22" s="27">
        <f>'Sequencing Analysis'!$G28</f>
        <v>562.10100000000011</v>
      </c>
      <c r="AA22" s="45"/>
      <c r="AB22" s="49"/>
      <c r="AC22" s="32"/>
      <c r="AD22" s="27">
        <f>AH22-Z22</f>
        <v>0</v>
      </c>
      <c r="AE22" s="45"/>
      <c r="AF22" s="49"/>
      <c r="AG22" s="32"/>
      <c r="AH22" s="27">
        <f>'Sequencing Analysis'!$H28</f>
        <v>562.10100000000011</v>
      </c>
      <c r="AI22" s="45"/>
    </row>
    <row r="23" spans="1:35" s="48" customFormat="1" ht="15" customHeight="1" x14ac:dyDescent="0.75">
      <c r="A23" s="32"/>
      <c r="B23" s="32"/>
      <c r="C23" s="44" t="s">
        <v>174</v>
      </c>
      <c r="D23" s="49"/>
      <c r="E23" s="32"/>
      <c r="F23" s="27"/>
      <c r="G23" s="45"/>
      <c r="H23" s="32"/>
      <c r="I23" s="32"/>
      <c r="J23" s="27">
        <f>'Sequencing Analysis'!$E29</f>
        <v>0</v>
      </c>
      <c r="K23" s="45"/>
      <c r="L23" s="49"/>
      <c r="M23" s="32"/>
      <c r="N23" s="27">
        <f t="shared" si="2"/>
        <v>0</v>
      </c>
      <c r="O23" s="45"/>
      <c r="P23" s="49"/>
      <c r="Q23" s="32"/>
      <c r="R23" s="27">
        <f>'Sequencing Analysis'!$F29</f>
        <v>0</v>
      </c>
      <c r="S23" s="45"/>
      <c r="T23" s="49"/>
      <c r="U23" s="32"/>
      <c r="V23" s="27">
        <f t="shared" si="3"/>
        <v>0</v>
      </c>
      <c r="W23" s="45"/>
      <c r="X23" s="49"/>
      <c r="Y23" s="32"/>
      <c r="Z23" s="27">
        <f>'Sequencing Analysis'!$G29</f>
        <v>0</v>
      </c>
      <c r="AA23" s="45"/>
      <c r="AB23" s="49"/>
      <c r="AC23" s="32"/>
      <c r="AD23" s="27">
        <f>AH23-Z23</f>
        <v>0</v>
      </c>
      <c r="AE23" s="45"/>
      <c r="AF23" s="49"/>
      <c r="AG23" s="32"/>
      <c r="AH23" s="27">
        <f>'Sequencing Analysis'!$H29</f>
        <v>0</v>
      </c>
      <c r="AI23" s="45"/>
    </row>
    <row r="24" spans="1:35" s="48" customFormat="1" ht="15" customHeight="1" x14ac:dyDescent="0.75">
      <c r="A24" s="32"/>
      <c r="B24" s="32"/>
      <c r="C24" s="44" t="s">
        <v>175</v>
      </c>
      <c r="D24" s="49"/>
      <c r="E24" s="32"/>
      <c r="F24" s="27"/>
      <c r="G24" s="45"/>
      <c r="H24" s="32"/>
      <c r="I24" s="32"/>
      <c r="J24" s="27">
        <f>'Sequencing Analysis'!$E30</f>
        <v>0</v>
      </c>
      <c r="K24" s="45"/>
      <c r="L24" s="49"/>
      <c r="M24" s="32"/>
      <c r="N24" s="27">
        <f t="shared" si="2"/>
        <v>10.220770999999999</v>
      </c>
      <c r="O24" s="45"/>
      <c r="P24" s="49"/>
      <c r="Q24" s="32"/>
      <c r="R24" s="27">
        <f>'Sequencing Analysis'!$F30</f>
        <v>10.220770999999999</v>
      </c>
      <c r="S24" s="45"/>
      <c r="T24" s="49"/>
      <c r="U24" s="32"/>
      <c r="V24" s="27">
        <f t="shared" si="3"/>
        <v>9.0067400000000006</v>
      </c>
      <c r="W24" s="45"/>
      <c r="X24" s="49"/>
      <c r="Y24" s="32"/>
      <c r="Z24" s="27">
        <f>'Sequencing Analysis'!$G30</f>
        <v>19.227511</v>
      </c>
      <c r="AA24" s="45"/>
      <c r="AB24" s="49"/>
      <c r="AC24" s="32"/>
      <c r="AD24" s="27">
        <f>AH24-Z24</f>
        <v>14.594017000000001</v>
      </c>
      <c r="AE24" s="45"/>
      <c r="AF24" s="49"/>
      <c r="AG24" s="32"/>
      <c r="AH24" s="27">
        <f>'Sequencing Analysis'!$H30</f>
        <v>33.821528000000001</v>
      </c>
      <c r="AI24" s="45"/>
    </row>
    <row r="25" spans="1:35" s="48" customFormat="1" ht="15" customHeight="1" x14ac:dyDescent="0.75">
      <c r="A25" s="32"/>
      <c r="B25" s="32"/>
      <c r="C25" s="44" t="s">
        <v>55</v>
      </c>
      <c r="D25" s="49"/>
      <c r="E25" s="32"/>
      <c r="F25" s="27"/>
      <c r="G25" s="45"/>
      <c r="H25" s="32"/>
      <c r="I25" s="37"/>
      <c r="J25" s="223">
        <f>SUM(J21:J24)</f>
        <v>3807.0070000000001</v>
      </c>
      <c r="K25" s="37"/>
      <c r="L25" s="49"/>
      <c r="M25" s="37"/>
      <c r="N25" s="223">
        <f t="shared" si="2"/>
        <v>-1.7534900140785794</v>
      </c>
      <c r="O25" s="37"/>
      <c r="P25" s="49"/>
      <c r="Q25" s="37"/>
      <c r="R25" s="223">
        <f>SUM(R21:R24)</f>
        <v>3805.2535099859215</v>
      </c>
      <c r="S25" s="37"/>
      <c r="T25" s="49"/>
      <c r="U25" s="37"/>
      <c r="V25" s="223">
        <f t="shared" si="3"/>
        <v>-1.5452091284887501</v>
      </c>
      <c r="W25" s="37"/>
      <c r="X25" s="49"/>
      <c r="Y25" s="37"/>
      <c r="Z25" s="223">
        <f>SUM(Z21:Z24)</f>
        <v>3803.7083008574327</v>
      </c>
      <c r="AA25" s="37"/>
      <c r="AB25" s="49"/>
      <c r="AC25" s="37"/>
      <c r="AD25" s="223">
        <f>SUM(AD21:AD24)</f>
        <v>-2.5037703197525687</v>
      </c>
      <c r="AE25" s="37"/>
      <c r="AF25" s="49"/>
      <c r="AG25" s="37"/>
      <c r="AH25" s="223">
        <f>SUM(AH21:AH24)</f>
        <v>3801.2045305376801</v>
      </c>
      <c r="AI25" s="37"/>
    </row>
    <row r="26" spans="1:35" s="48" customFormat="1" ht="15" customHeight="1" x14ac:dyDescent="0.75">
      <c r="A26" s="32"/>
      <c r="B26" s="32"/>
      <c r="C26" s="58" t="s">
        <v>217</v>
      </c>
      <c r="D26" s="54"/>
      <c r="E26" s="32"/>
      <c r="F26" s="27"/>
      <c r="G26" s="45"/>
      <c r="H26" s="41"/>
      <c r="I26" s="54"/>
      <c r="J26" s="222">
        <f>'Sequencing Analysis'!$E32</f>
        <v>994.68180044000007</v>
      </c>
      <c r="K26" s="55"/>
      <c r="L26" s="54"/>
      <c r="M26" s="54"/>
      <c r="N26" s="222">
        <f t="shared" si="2"/>
        <v>-10.220771000000013</v>
      </c>
      <c r="O26" s="45">
        <f>$O$21</f>
        <v>2</v>
      </c>
      <c r="P26" s="54"/>
      <c r="Q26" s="54"/>
      <c r="R26" s="222">
        <f>'Sequencing Analysis'!$F32</f>
        <v>984.46102944000006</v>
      </c>
      <c r="S26" s="55"/>
      <c r="T26" s="54"/>
      <c r="U26" s="54"/>
      <c r="V26" s="222">
        <f t="shared" si="3"/>
        <v>-9.0067400000000362</v>
      </c>
      <c r="W26" s="45">
        <f>$O$21</f>
        <v>2</v>
      </c>
      <c r="X26" s="54"/>
      <c r="Y26" s="54"/>
      <c r="Z26" s="222">
        <f>'Sequencing Analysis'!$G32</f>
        <v>975.45428944000003</v>
      </c>
      <c r="AA26" s="55"/>
      <c r="AB26" s="54"/>
      <c r="AC26" s="54"/>
      <c r="AD26" s="222">
        <f>AH26-Z26</f>
        <v>-14.594017000000008</v>
      </c>
      <c r="AE26" s="45">
        <f>$O$21</f>
        <v>2</v>
      </c>
      <c r="AF26" s="54"/>
      <c r="AG26" s="54"/>
      <c r="AH26" s="222">
        <f>'Sequencing Analysis'!$H32</f>
        <v>960.86027244000002</v>
      </c>
      <c r="AI26" s="55"/>
    </row>
    <row r="27" spans="1:35" s="48" customFormat="1" ht="15" customHeight="1" x14ac:dyDescent="0.75">
      <c r="A27" s="32"/>
      <c r="B27" s="32"/>
      <c r="C27" s="57" t="s">
        <v>233</v>
      </c>
      <c r="D27" s="32"/>
      <c r="E27" s="32"/>
      <c r="F27" s="27"/>
      <c r="G27" s="45"/>
      <c r="H27" s="32"/>
      <c r="I27" s="32"/>
      <c r="J27" s="27">
        <f>'Sequencing Analysis'!$E33</f>
        <v>0</v>
      </c>
      <c r="K27" s="45"/>
      <c r="L27" s="32"/>
      <c r="M27" s="32"/>
      <c r="N27" s="27">
        <f t="shared" si="2"/>
        <v>11.974261014078241</v>
      </c>
      <c r="O27" s="45"/>
      <c r="P27" s="32"/>
      <c r="Q27" s="32"/>
      <c r="R27" s="27">
        <f>'Sequencing Analysis'!$F33</f>
        <v>11.974261014078241</v>
      </c>
      <c r="S27" s="45"/>
      <c r="T27" s="32"/>
      <c r="U27" s="32"/>
      <c r="V27" s="27">
        <f t="shared" si="3"/>
        <v>10.55194912848933</v>
      </c>
      <c r="W27" s="45"/>
      <c r="X27" s="32"/>
      <c r="Y27" s="32"/>
      <c r="Z27" s="27">
        <f>'Sequencing Analysis'!$G33</f>
        <v>22.526210142567571</v>
      </c>
      <c r="AA27" s="45"/>
      <c r="AB27" s="32"/>
      <c r="AC27" s="32"/>
      <c r="AD27" s="27">
        <f>AH27-Z27</f>
        <v>17.097787319752598</v>
      </c>
      <c r="AE27" s="45"/>
      <c r="AF27" s="32"/>
      <c r="AG27" s="32"/>
      <c r="AH27" s="27">
        <f>'Sequencing Analysis'!$H33</f>
        <v>39.623997462320169</v>
      </c>
      <c r="AI27" s="45"/>
    </row>
    <row r="28" spans="1:35" s="48" customFormat="1" ht="15" customHeight="1" x14ac:dyDescent="0.75">
      <c r="A28" s="32"/>
      <c r="B28" s="32"/>
      <c r="C28" s="57" t="s">
        <v>154</v>
      </c>
      <c r="D28" s="32"/>
      <c r="E28" s="32"/>
      <c r="F28" s="27"/>
      <c r="G28" s="45"/>
      <c r="H28" s="32"/>
      <c r="I28" s="32"/>
      <c r="J28" s="27">
        <f>'Sequencing Analysis'!$E34</f>
        <v>-1.46</v>
      </c>
      <c r="K28" s="45"/>
      <c r="L28" s="32"/>
      <c r="M28" s="32"/>
      <c r="N28" s="27">
        <f t="shared" si="2"/>
        <v>0</v>
      </c>
      <c r="O28" s="45"/>
      <c r="P28" s="32"/>
      <c r="Q28" s="32"/>
      <c r="R28" s="27">
        <f>'Sequencing Analysis'!$F34</f>
        <v>-1.46</v>
      </c>
      <c r="S28" s="45"/>
      <c r="T28" s="32"/>
      <c r="U28" s="32"/>
      <c r="V28" s="27">
        <f t="shared" si="3"/>
        <v>0</v>
      </c>
      <c r="W28" s="45"/>
      <c r="X28" s="32"/>
      <c r="Y28" s="32"/>
      <c r="Z28" s="27">
        <f>'Sequencing Analysis'!$G34</f>
        <v>-1.46</v>
      </c>
      <c r="AA28" s="45"/>
      <c r="AB28" s="32"/>
      <c r="AC28" s="32"/>
      <c r="AD28" s="27">
        <f>AH28-Z28</f>
        <v>0</v>
      </c>
      <c r="AE28" s="45"/>
      <c r="AF28" s="32"/>
      <c r="AG28" s="32"/>
      <c r="AH28" s="27">
        <f>'Sequencing Analysis'!$H34</f>
        <v>-1.46</v>
      </c>
      <c r="AI28" s="45"/>
    </row>
    <row r="29" spans="1:35" s="48" customFormat="1" ht="15" customHeight="1" x14ac:dyDescent="0.75">
      <c r="A29" s="32"/>
      <c r="B29" s="32"/>
      <c r="C29" s="57" t="s">
        <v>155</v>
      </c>
      <c r="D29" s="32"/>
      <c r="E29" s="32"/>
      <c r="F29" s="27"/>
      <c r="G29" s="45"/>
      <c r="H29" s="32"/>
      <c r="I29" s="32"/>
      <c r="J29" s="27">
        <f>'Sequencing Analysis'!$E35</f>
        <v>119.1</v>
      </c>
      <c r="K29" s="45"/>
      <c r="L29" s="32"/>
      <c r="M29" s="32"/>
      <c r="N29" s="27">
        <f t="shared" si="2"/>
        <v>0</v>
      </c>
      <c r="O29" s="45"/>
      <c r="P29" s="32"/>
      <c r="Q29" s="32"/>
      <c r="R29" s="27">
        <f>'Sequencing Analysis'!$F35</f>
        <v>119.1</v>
      </c>
      <c r="S29" s="45"/>
      <c r="T29" s="32"/>
      <c r="U29" s="32"/>
      <c r="V29" s="27">
        <f t="shared" si="3"/>
        <v>0</v>
      </c>
      <c r="W29" s="45"/>
      <c r="X29" s="32"/>
      <c r="Y29" s="32"/>
      <c r="Z29" s="27">
        <f>'Sequencing Analysis'!$G35</f>
        <v>119.1</v>
      </c>
      <c r="AA29" s="45"/>
      <c r="AB29" s="32"/>
      <c r="AC29" s="32"/>
      <c r="AD29" s="27">
        <f>AH29-Z29</f>
        <v>0</v>
      </c>
      <c r="AE29" s="45"/>
      <c r="AF29" s="32"/>
      <c r="AG29" s="32"/>
      <c r="AH29" s="27">
        <f>'Sequencing Analysis'!$H35</f>
        <v>119.1</v>
      </c>
      <c r="AI29" s="45"/>
    </row>
    <row r="30" spans="1:35" s="48" customFormat="1" ht="15" customHeight="1" x14ac:dyDescent="0.75">
      <c r="A30" s="32"/>
      <c r="B30" s="32"/>
      <c r="C30" s="44" t="s">
        <v>139</v>
      </c>
      <c r="D30" s="49"/>
      <c r="E30" s="32"/>
      <c r="F30" s="27"/>
      <c r="G30" s="45"/>
      <c r="H30" s="32"/>
      <c r="I30" s="147" t="s">
        <v>59</v>
      </c>
      <c r="J30" s="221">
        <f>SUM(J25:J29)</f>
        <v>4919.3288004400001</v>
      </c>
      <c r="K30" s="147"/>
      <c r="L30" s="49"/>
      <c r="M30" s="147" t="s">
        <v>59</v>
      </c>
      <c r="N30" s="221">
        <f t="shared" si="2"/>
        <v>0</v>
      </c>
      <c r="O30" s="147"/>
      <c r="P30" s="49"/>
      <c r="Q30" s="147" t="s">
        <v>59</v>
      </c>
      <c r="R30" s="221">
        <f>SUM(R25:R29)</f>
        <v>4919.3288004400001</v>
      </c>
      <c r="S30" s="147"/>
      <c r="T30" s="49"/>
      <c r="U30" s="147" t="s">
        <v>59</v>
      </c>
      <c r="V30" s="221">
        <f t="shared" si="3"/>
        <v>0</v>
      </c>
      <c r="W30" s="147"/>
      <c r="X30" s="49"/>
      <c r="Y30" s="147" t="s">
        <v>59</v>
      </c>
      <c r="Z30" s="221">
        <f>SUM(Z25:Z29)</f>
        <v>4919.328800440001</v>
      </c>
      <c r="AA30" s="147"/>
      <c r="AB30" s="49"/>
      <c r="AC30" s="147" t="s">
        <v>59</v>
      </c>
      <c r="AD30" s="221">
        <f>AH30-Z30</f>
        <v>0</v>
      </c>
      <c r="AE30" s="147"/>
      <c r="AF30" s="49"/>
      <c r="AG30" s="147" t="s">
        <v>59</v>
      </c>
      <c r="AH30" s="221">
        <f>SUM(AH25:AH29)</f>
        <v>4919.328800440001</v>
      </c>
      <c r="AI30" s="147"/>
    </row>
    <row r="31" spans="1:35" s="48" customFormat="1" ht="15" customHeight="1" x14ac:dyDescent="0.75">
      <c r="A31" s="32"/>
      <c r="B31" s="32"/>
      <c r="C31" s="57"/>
      <c r="D31" s="32"/>
      <c r="E31" s="32"/>
      <c r="F31" s="27"/>
      <c r="G31" s="45"/>
      <c r="H31" s="41"/>
      <c r="I31" s="32"/>
      <c r="J31" s="27"/>
      <c r="K31" s="45"/>
      <c r="L31" s="32"/>
      <c r="M31" s="32"/>
      <c r="N31" s="27"/>
      <c r="O31" s="45"/>
      <c r="P31" s="32"/>
      <c r="Q31" s="32"/>
      <c r="R31" s="27"/>
      <c r="S31" s="45"/>
      <c r="T31" s="32"/>
      <c r="U31" s="32"/>
      <c r="V31" s="27"/>
      <c r="W31" s="45"/>
      <c r="X31" s="32"/>
      <c r="Y31" s="32"/>
      <c r="Z31" s="27"/>
      <c r="AA31" s="45"/>
      <c r="AB31" s="32"/>
      <c r="AC31" s="32"/>
      <c r="AD31" s="27"/>
      <c r="AE31" s="45"/>
      <c r="AF31" s="32"/>
      <c r="AG31" s="32"/>
      <c r="AH31" s="27"/>
      <c r="AI31" s="45"/>
    </row>
    <row r="32" spans="1:35" s="48" customFormat="1" ht="15" customHeight="1" x14ac:dyDescent="0.75">
      <c r="A32" s="32"/>
      <c r="B32" s="32"/>
      <c r="C32" s="33" t="s">
        <v>234</v>
      </c>
      <c r="D32" s="32"/>
      <c r="E32" s="32"/>
      <c r="F32" s="27"/>
      <c r="G32" s="45"/>
      <c r="H32" s="41"/>
      <c r="I32" s="32"/>
      <c r="J32" s="41"/>
      <c r="K32" s="32"/>
      <c r="L32" s="32"/>
      <c r="M32" s="32"/>
      <c r="N32" s="41"/>
      <c r="O32" s="32"/>
      <c r="P32" s="32"/>
      <c r="Q32" s="32"/>
      <c r="R32" s="41"/>
      <c r="S32" s="32"/>
      <c r="T32" s="32"/>
      <c r="U32" s="32"/>
      <c r="V32" s="41"/>
      <c r="W32" s="32"/>
      <c r="X32" s="32"/>
      <c r="Y32" s="32"/>
      <c r="Z32" s="41"/>
      <c r="AA32" s="32"/>
      <c r="AB32" s="32"/>
      <c r="AC32" s="32"/>
      <c r="AD32" s="41"/>
      <c r="AE32" s="32"/>
      <c r="AF32" s="32"/>
      <c r="AG32" s="32"/>
      <c r="AH32" s="41"/>
      <c r="AI32" s="32"/>
    </row>
    <row r="33" spans="1:35" s="48" customFormat="1" ht="15" customHeight="1" x14ac:dyDescent="0.75">
      <c r="A33" s="32"/>
      <c r="B33" s="32"/>
      <c r="C33" s="57" t="s">
        <v>143</v>
      </c>
      <c r="D33" s="57"/>
      <c r="E33" s="57"/>
      <c r="F33" s="59"/>
      <c r="G33" s="57"/>
      <c r="H33" s="57"/>
      <c r="I33" s="32" t="s">
        <v>59</v>
      </c>
      <c r="J33" s="27">
        <f>'Sequencing Analysis'!$E82</f>
        <v>2951.9209999999998</v>
      </c>
      <c r="K33" s="45"/>
      <c r="L33" s="32"/>
      <c r="M33" s="32" t="s">
        <v>59</v>
      </c>
      <c r="N33" s="27">
        <f t="shared" ref="N33:N44" si="4">R33-J33</f>
        <v>0</v>
      </c>
      <c r="O33" s="45"/>
      <c r="P33" s="32"/>
      <c r="Q33" s="32" t="s">
        <v>59</v>
      </c>
      <c r="R33" s="27">
        <f>'Sequencing Analysis'!$F82</f>
        <v>2951.9209999999998</v>
      </c>
      <c r="S33" s="45"/>
      <c r="T33" s="32"/>
      <c r="U33" s="32" t="s">
        <v>59</v>
      </c>
      <c r="V33" s="27">
        <f t="shared" ref="V33:V44" si="5">Z33-R33</f>
        <v>0</v>
      </c>
      <c r="W33" s="45"/>
      <c r="X33" s="32"/>
      <c r="Y33" s="32" t="s">
        <v>59</v>
      </c>
      <c r="Z33" s="27">
        <f>'Sequencing Analysis'!$G82</f>
        <v>2951.9209999999998</v>
      </c>
      <c r="AA33" s="45"/>
      <c r="AB33" s="32"/>
      <c r="AC33" s="32" t="s">
        <v>59</v>
      </c>
      <c r="AD33" s="27">
        <f>AH33-Z33</f>
        <v>0</v>
      </c>
      <c r="AE33" s="45"/>
      <c r="AF33" s="32"/>
      <c r="AG33" s="32" t="s">
        <v>59</v>
      </c>
      <c r="AH33" s="27">
        <f>'Sequencing Analysis'!$H82</f>
        <v>2951.9209999999998</v>
      </c>
      <c r="AI33" s="45"/>
    </row>
    <row r="34" spans="1:35" ht="15" customHeight="1" x14ac:dyDescent="0.75">
      <c r="C34" s="1" t="s">
        <v>144</v>
      </c>
      <c r="F34" s="59"/>
      <c r="I34" s="32"/>
      <c r="J34" s="27">
        <f>'Sequencing Analysis'!$E83</f>
        <v>292.98500000000001</v>
      </c>
      <c r="K34" s="45"/>
      <c r="L34" s="32"/>
      <c r="M34" s="32"/>
      <c r="N34" s="27">
        <f t="shared" si="4"/>
        <v>0</v>
      </c>
      <c r="O34" s="45"/>
      <c r="P34" s="32"/>
      <c r="Q34" s="32"/>
      <c r="R34" s="27">
        <f>'Sequencing Analysis'!$F83</f>
        <v>292.98500000000001</v>
      </c>
      <c r="S34" s="45"/>
      <c r="T34" s="32"/>
      <c r="U34" s="32"/>
      <c r="V34" s="27">
        <f t="shared" si="5"/>
        <v>0</v>
      </c>
      <c r="W34" s="45"/>
      <c r="X34" s="32"/>
      <c r="Y34" s="32"/>
      <c r="Z34" s="27">
        <f>'Sequencing Analysis'!$G83</f>
        <v>292.98500000000001</v>
      </c>
      <c r="AA34" s="45"/>
      <c r="AB34" s="32"/>
      <c r="AC34" s="32"/>
      <c r="AD34" s="27">
        <f>AH34-Z34</f>
        <v>0</v>
      </c>
      <c r="AE34" s="45"/>
      <c r="AF34" s="32"/>
      <c r="AG34" s="32"/>
      <c r="AH34" s="27">
        <f>'Sequencing Analysis'!$H83</f>
        <v>292.98500000000001</v>
      </c>
      <c r="AI34" s="45"/>
    </row>
    <row r="35" spans="1:35" ht="15" customHeight="1" x14ac:dyDescent="0.75">
      <c r="C35" s="57" t="s">
        <v>272</v>
      </c>
      <c r="F35" s="59"/>
      <c r="I35" s="32"/>
      <c r="J35" s="27">
        <f>'Sequencing Analysis'!$E84</f>
        <v>0</v>
      </c>
      <c r="K35" s="45"/>
      <c r="L35" s="32"/>
      <c r="M35" s="32"/>
      <c r="N35" s="27">
        <f t="shared" si="4"/>
        <v>-11.974261014078241</v>
      </c>
      <c r="O35" s="45"/>
      <c r="P35" s="32"/>
      <c r="Q35" s="32"/>
      <c r="R35" s="27">
        <f>'Sequencing Analysis'!$F84</f>
        <v>-11.974261014078241</v>
      </c>
      <c r="S35" s="45"/>
      <c r="T35" s="32"/>
      <c r="U35" s="32"/>
      <c r="V35" s="27">
        <f t="shared" si="5"/>
        <v>-10.55194912848933</v>
      </c>
      <c r="W35" s="45"/>
      <c r="X35" s="32"/>
      <c r="Y35" s="32"/>
      <c r="Z35" s="27">
        <f>'Sequencing Analysis'!$G84</f>
        <v>-22.526210142567571</v>
      </c>
      <c r="AA35" s="45"/>
      <c r="AB35" s="32"/>
      <c r="AC35" s="32"/>
      <c r="AD35" s="27">
        <f>AH35-Z35</f>
        <v>-17.097787319752598</v>
      </c>
      <c r="AE35" s="45"/>
      <c r="AF35" s="32"/>
      <c r="AG35" s="32"/>
      <c r="AH35" s="27">
        <f>'Sequencing Analysis'!$H84</f>
        <v>-39.623997462320169</v>
      </c>
      <c r="AI35" s="45"/>
    </row>
    <row r="36" spans="1:35" ht="15" customHeight="1" x14ac:dyDescent="0.75">
      <c r="C36" s="1" t="s">
        <v>63</v>
      </c>
      <c r="F36" s="59"/>
      <c r="I36" s="37"/>
      <c r="J36" s="223">
        <f>SUM(J33:J35)</f>
        <v>3244.9059999999999</v>
      </c>
      <c r="K36" s="37"/>
      <c r="L36" s="32"/>
      <c r="M36" s="37"/>
      <c r="N36" s="223">
        <f t="shared" si="4"/>
        <v>-11.974261014078365</v>
      </c>
      <c r="O36" s="37"/>
      <c r="P36" s="32"/>
      <c r="Q36" s="37"/>
      <c r="R36" s="223">
        <f>SUM(R33:R35)</f>
        <v>3232.9317389859216</v>
      </c>
      <c r="S36" s="37"/>
      <c r="T36" s="32"/>
      <c r="U36" s="37"/>
      <c r="V36" s="223">
        <f t="shared" si="5"/>
        <v>-10.551949128489014</v>
      </c>
      <c r="W36" s="37"/>
      <c r="X36" s="32"/>
      <c r="Y36" s="37"/>
      <c r="Z36" s="223">
        <f>SUM(Z33:Z35)</f>
        <v>3222.3797898574326</v>
      </c>
      <c r="AA36" s="37"/>
      <c r="AB36" s="32"/>
      <c r="AC36" s="37"/>
      <c r="AD36" s="223">
        <f>SUM(AD33:AD35)</f>
        <v>-17.097787319752598</v>
      </c>
      <c r="AE36" s="37"/>
      <c r="AF36" s="32"/>
      <c r="AG36" s="37"/>
      <c r="AH36" s="223">
        <f>SUM(AH33:AH35)</f>
        <v>3205.28200253768</v>
      </c>
      <c r="AI36" s="37"/>
    </row>
    <row r="37" spans="1:35" ht="15" customHeight="1" x14ac:dyDescent="0.75">
      <c r="C37" s="1" t="s">
        <v>123</v>
      </c>
      <c r="F37" s="59"/>
      <c r="I37" s="32"/>
      <c r="J37" s="27">
        <f>'Sequencing Analysis'!$E86</f>
        <v>174.08100000000002</v>
      </c>
      <c r="K37" s="45"/>
      <c r="L37" s="32"/>
      <c r="M37" s="32"/>
      <c r="N37" s="27">
        <f t="shared" si="4"/>
        <v>0</v>
      </c>
      <c r="O37" s="45"/>
      <c r="P37" s="32"/>
      <c r="Q37" s="32"/>
      <c r="R37" s="27">
        <f>'Sequencing Analysis'!$F86</f>
        <v>174.08100000000002</v>
      </c>
      <c r="S37" s="45"/>
      <c r="T37" s="32"/>
      <c r="U37" s="32"/>
      <c r="V37" s="27">
        <f t="shared" si="5"/>
        <v>0</v>
      </c>
      <c r="W37" s="45"/>
      <c r="X37" s="32"/>
      <c r="Y37" s="32"/>
      <c r="Z37" s="27">
        <f>'Sequencing Analysis'!$G86</f>
        <v>174.08100000000002</v>
      </c>
      <c r="AA37" s="45"/>
      <c r="AB37" s="32"/>
      <c r="AC37" s="32"/>
      <c r="AD37" s="27">
        <f>AH37-Z37</f>
        <v>0</v>
      </c>
      <c r="AE37" s="45"/>
      <c r="AF37" s="32"/>
      <c r="AG37" s="32"/>
      <c r="AH37" s="27">
        <f>'Sequencing Analysis'!$H86</f>
        <v>174.08100000000002</v>
      </c>
      <c r="AI37" s="45"/>
    </row>
    <row r="38" spans="1:35" ht="15" customHeight="1" x14ac:dyDescent="0.75">
      <c r="C38" s="1" t="s">
        <v>145</v>
      </c>
      <c r="F38" s="59"/>
      <c r="I38" s="37"/>
      <c r="J38" s="223">
        <f>SUM(J36:J37)</f>
        <v>3418.9870000000001</v>
      </c>
      <c r="K38" s="37"/>
      <c r="L38" s="32"/>
      <c r="M38" s="37"/>
      <c r="N38" s="223">
        <f t="shared" si="4"/>
        <v>-11.974261014078365</v>
      </c>
      <c r="O38" s="37"/>
      <c r="P38" s="32"/>
      <c r="Q38" s="37"/>
      <c r="R38" s="223">
        <f>SUM(R36:R37)</f>
        <v>3407.0127389859217</v>
      </c>
      <c r="S38" s="37"/>
      <c r="T38" s="32"/>
      <c r="U38" s="37"/>
      <c r="V38" s="223">
        <f t="shared" si="5"/>
        <v>-10.551949128489014</v>
      </c>
      <c r="W38" s="37"/>
      <c r="X38" s="32"/>
      <c r="Y38" s="37"/>
      <c r="Z38" s="223">
        <f>SUM(Z36:Z37)</f>
        <v>3396.4607898574327</v>
      </c>
      <c r="AA38" s="37"/>
      <c r="AB38" s="32"/>
      <c r="AC38" s="37"/>
      <c r="AD38" s="223">
        <f>SUM(AD36:AD37)</f>
        <v>-17.097787319752598</v>
      </c>
      <c r="AE38" s="37"/>
      <c r="AF38" s="32"/>
      <c r="AG38" s="37"/>
      <c r="AH38" s="223">
        <f>SUM(AH36:AH37)</f>
        <v>3379.3630025376801</v>
      </c>
      <c r="AI38" s="37"/>
    </row>
    <row r="39" spans="1:35" ht="15" customHeight="1" x14ac:dyDescent="0.75">
      <c r="C39" s="1" t="s">
        <v>271</v>
      </c>
      <c r="F39" s="59"/>
      <c r="I39" s="32"/>
      <c r="J39" s="27">
        <f>'Sequencing Analysis'!$E88</f>
        <v>-143.203</v>
      </c>
      <c r="K39" s="45"/>
      <c r="L39" s="32"/>
      <c r="M39" s="32"/>
      <c r="N39" s="27">
        <f t="shared" si="4"/>
        <v>0</v>
      </c>
      <c r="O39" s="45"/>
      <c r="P39" s="32"/>
      <c r="Q39" s="32"/>
      <c r="R39" s="27">
        <f>'Sequencing Analysis'!$F88</f>
        <v>-143.203</v>
      </c>
      <c r="S39" s="45"/>
      <c r="T39" s="32"/>
      <c r="U39" s="32"/>
      <c r="V39" s="27">
        <f t="shared" si="5"/>
        <v>0</v>
      </c>
      <c r="W39" s="45"/>
      <c r="X39" s="32"/>
      <c r="Y39" s="32"/>
      <c r="Z39" s="27">
        <f>'Sequencing Analysis'!$G88</f>
        <v>-143.203</v>
      </c>
      <c r="AA39" s="45"/>
      <c r="AB39" s="32"/>
      <c r="AC39" s="32"/>
      <c r="AD39" s="27">
        <f>AH39-Z39</f>
        <v>0</v>
      </c>
      <c r="AE39" s="45"/>
      <c r="AF39" s="32"/>
      <c r="AG39" s="32"/>
      <c r="AH39" s="27">
        <f>'Sequencing Analysis'!$H88</f>
        <v>-143.203</v>
      </c>
      <c r="AI39" s="45"/>
    </row>
    <row r="40" spans="1:35" ht="15" customHeight="1" x14ac:dyDescent="0.75">
      <c r="C40" s="1" t="s">
        <v>273</v>
      </c>
      <c r="F40" s="59"/>
      <c r="I40" s="32"/>
      <c r="J40" s="27">
        <f>'Sequencing Analysis'!$E89</f>
        <v>0</v>
      </c>
      <c r="K40" s="45"/>
      <c r="L40" s="32"/>
      <c r="M40" s="32"/>
      <c r="N40" s="27">
        <f t="shared" si="4"/>
        <v>0</v>
      </c>
      <c r="O40" s="45"/>
      <c r="P40" s="32"/>
      <c r="Q40" s="32"/>
      <c r="R40" s="27">
        <f>'Sequencing Analysis'!$F89</f>
        <v>0</v>
      </c>
      <c r="S40" s="45"/>
      <c r="T40" s="32"/>
      <c r="U40" s="32"/>
      <c r="V40" s="27">
        <f t="shared" si="5"/>
        <v>0</v>
      </c>
      <c r="W40" s="45"/>
      <c r="X40" s="32"/>
      <c r="Y40" s="32"/>
      <c r="Z40" s="27">
        <f>'Sequencing Analysis'!$G89</f>
        <v>0</v>
      </c>
      <c r="AA40" s="45"/>
      <c r="AB40" s="32"/>
      <c r="AC40" s="32"/>
      <c r="AD40" s="27">
        <f>AH40-Z40</f>
        <v>0</v>
      </c>
      <c r="AE40" s="45"/>
      <c r="AF40" s="32"/>
      <c r="AG40" s="32"/>
      <c r="AH40" s="27">
        <f>'Sequencing Analysis'!$H89</f>
        <v>0</v>
      </c>
      <c r="AI40" s="45"/>
    </row>
    <row r="41" spans="1:35" ht="15" customHeight="1" x14ac:dyDescent="0.75">
      <c r="C41" s="1" t="s">
        <v>274</v>
      </c>
      <c r="F41" s="59"/>
      <c r="I41" s="32"/>
      <c r="J41" s="27">
        <f>'Sequencing Analysis'!$E90</f>
        <v>0</v>
      </c>
      <c r="K41" s="45"/>
      <c r="L41" s="32"/>
      <c r="M41" s="32"/>
      <c r="N41" s="27">
        <f t="shared" si="4"/>
        <v>-10.220770999999999</v>
      </c>
      <c r="O41" s="45"/>
      <c r="P41" s="32"/>
      <c r="Q41" s="32"/>
      <c r="R41" s="27">
        <f>'Sequencing Analysis'!$F90</f>
        <v>-10.220770999999999</v>
      </c>
      <c r="S41" s="45"/>
      <c r="T41" s="32"/>
      <c r="U41" s="32"/>
      <c r="V41" s="27">
        <f t="shared" si="5"/>
        <v>-9.0067400000000006</v>
      </c>
      <c r="W41" s="45"/>
      <c r="X41" s="32"/>
      <c r="Y41" s="32"/>
      <c r="Z41" s="27">
        <f>'Sequencing Analysis'!$G90</f>
        <v>-19.227511</v>
      </c>
      <c r="AA41" s="45"/>
      <c r="AB41" s="32"/>
      <c r="AC41" s="32"/>
      <c r="AD41" s="27">
        <f>AH41-Z41</f>
        <v>-14.594017000000001</v>
      </c>
      <c r="AE41" s="45"/>
      <c r="AF41" s="32"/>
      <c r="AG41" s="32"/>
      <c r="AH41" s="27">
        <f>'Sequencing Analysis'!$H90</f>
        <v>-33.821528000000001</v>
      </c>
      <c r="AI41" s="45"/>
    </row>
    <row r="42" spans="1:35" ht="15" customHeight="1" x14ac:dyDescent="0.75">
      <c r="C42" s="1" t="s">
        <v>145</v>
      </c>
      <c r="F42" s="59"/>
      <c r="I42" s="37"/>
      <c r="J42" s="223">
        <f>SUM(J38:J41)</f>
        <v>3275.7840000000001</v>
      </c>
      <c r="K42" s="37"/>
      <c r="M42" s="37"/>
      <c r="N42" s="223">
        <f t="shared" si="4"/>
        <v>-22.195032014078151</v>
      </c>
      <c r="O42" s="37"/>
      <c r="Q42" s="37"/>
      <c r="R42" s="223">
        <f>SUM(R38:R41)</f>
        <v>3253.588967985922</v>
      </c>
      <c r="S42" s="37"/>
      <c r="U42" s="37"/>
      <c r="V42" s="223">
        <f t="shared" si="5"/>
        <v>-19.558689128489277</v>
      </c>
      <c r="W42" s="37"/>
      <c r="Y42" s="37"/>
      <c r="Z42" s="223">
        <f>SUM(Z38:Z41)</f>
        <v>3234.0302788574327</v>
      </c>
      <c r="AA42" s="37"/>
      <c r="AC42" s="37"/>
      <c r="AD42" s="223">
        <f>SUM(AD38:AD41)</f>
        <v>-31.691804319752599</v>
      </c>
      <c r="AE42" s="37"/>
      <c r="AG42" s="37"/>
      <c r="AH42" s="223">
        <f>SUM(AH38:AH41)</f>
        <v>3202.3384745376802</v>
      </c>
      <c r="AI42" s="37"/>
    </row>
    <row r="43" spans="1:35" ht="15" customHeight="1" x14ac:dyDescent="0.75">
      <c r="C43" s="1" t="s">
        <v>275</v>
      </c>
      <c r="F43" s="59"/>
      <c r="I43" s="32"/>
      <c r="J43" s="27">
        <f>'Sequencing Analysis'!$E92</f>
        <v>-994.68180044000007</v>
      </c>
      <c r="K43" s="45"/>
      <c r="L43" s="32"/>
      <c r="M43" s="32"/>
      <c r="N43" s="27">
        <f t="shared" si="4"/>
        <v>10.220771000000013</v>
      </c>
      <c r="O43" s="45"/>
      <c r="P43" s="32"/>
      <c r="Q43" s="32"/>
      <c r="R43" s="27">
        <f>'Sequencing Analysis'!$F92</f>
        <v>-984.46102944000006</v>
      </c>
      <c r="S43" s="45"/>
      <c r="T43" s="32"/>
      <c r="U43" s="32"/>
      <c r="V43" s="27">
        <f t="shared" si="5"/>
        <v>9.0067400000000362</v>
      </c>
      <c r="W43" s="45"/>
      <c r="X43" s="32"/>
      <c r="Y43" s="32"/>
      <c r="Z43" s="27">
        <f>'Sequencing Analysis'!$G92</f>
        <v>-975.45428944000003</v>
      </c>
      <c r="AA43" s="45"/>
      <c r="AB43" s="32"/>
      <c r="AC43" s="32"/>
      <c r="AD43" s="27">
        <f>AH43-Z43</f>
        <v>14.594017000000008</v>
      </c>
      <c r="AE43" s="45"/>
      <c r="AF43" s="32"/>
      <c r="AG43" s="32"/>
      <c r="AH43" s="27">
        <f>'Sequencing Analysis'!$H92</f>
        <v>-960.86027244000002</v>
      </c>
      <c r="AI43" s="45"/>
    </row>
    <row r="44" spans="1:35" ht="15" customHeight="1" x14ac:dyDescent="0.75">
      <c r="C44" s="1" t="s">
        <v>234</v>
      </c>
      <c r="F44" s="59"/>
      <c r="I44" s="147" t="s">
        <v>59</v>
      </c>
      <c r="J44" s="221">
        <f>SUM(J42:J43)</f>
        <v>2281.1021995599999</v>
      </c>
      <c r="K44" s="147"/>
      <c r="L44" s="49"/>
      <c r="M44" s="147" t="s">
        <v>59</v>
      </c>
      <c r="N44" s="221">
        <f t="shared" si="4"/>
        <v>-11.974261014077911</v>
      </c>
      <c r="O44" s="147"/>
      <c r="P44" s="49"/>
      <c r="Q44" s="147" t="s">
        <v>59</v>
      </c>
      <c r="R44" s="221">
        <f>SUM(R42:R43)</f>
        <v>2269.127938545922</v>
      </c>
      <c r="S44" s="147"/>
      <c r="T44" s="49"/>
      <c r="U44" s="147" t="s">
        <v>59</v>
      </c>
      <c r="V44" s="221">
        <f t="shared" si="5"/>
        <v>-10.551949128489468</v>
      </c>
      <c r="W44" s="147"/>
      <c r="X44" s="49"/>
      <c r="Y44" s="147" t="s">
        <v>59</v>
      </c>
      <c r="Z44" s="221">
        <f>SUM(Z42:Z43)</f>
        <v>2258.5759894174325</v>
      </c>
      <c r="AA44" s="147"/>
      <c r="AB44" s="49"/>
      <c r="AC44" s="147" t="s">
        <v>59</v>
      </c>
      <c r="AD44" s="221">
        <f>SUM(AD42:AD43)</f>
        <v>-17.097787319752591</v>
      </c>
      <c r="AE44" s="147"/>
      <c r="AF44" s="49"/>
      <c r="AG44" s="147" t="s">
        <v>59</v>
      </c>
      <c r="AH44" s="221">
        <f>SUM(AH42:AH43)</f>
        <v>2241.47820209768</v>
      </c>
      <c r="AI44" s="147"/>
    </row>
    <row r="45" spans="1:35" ht="15" customHeight="1" x14ac:dyDescent="0.75">
      <c r="L45" s="32"/>
      <c r="M45" s="32"/>
      <c r="O45" s="32"/>
      <c r="P45" s="32"/>
      <c r="Q45" s="32"/>
      <c r="S45" s="32"/>
      <c r="T45" s="32"/>
      <c r="U45" s="32"/>
      <c r="W45" s="32"/>
      <c r="X45" s="32"/>
      <c r="Y45" s="32"/>
      <c r="AA45" s="32"/>
      <c r="AB45" s="32"/>
      <c r="AC45" s="32"/>
    </row>
    <row r="46" spans="1:35" s="48" customFormat="1" ht="15" customHeight="1" x14ac:dyDescent="0.75">
      <c r="A46" s="32"/>
      <c r="B46" s="32"/>
      <c r="C46" s="33" t="s">
        <v>235</v>
      </c>
      <c r="D46" s="32"/>
      <c r="E46" s="32"/>
      <c r="F46" s="27"/>
      <c r="G46" s="45"/>
      <c r="H46" s="41"/>
      <c r="I46" s="32"/>
      <c r="J46" s="41"/>
      <c r="K46" s="32"/>
      <c r="L46" s="32"/>
      <c r="M46" s="32"/>
      <c r="N46" s="41"/>
      <c r="O46" s="32"/>
      <c r="P46" s="32"/>
      <c r="Q46" s="32"/>
      <c r="R46" s="41"/>
      <c r="S46" s="32"/>
      <c r="T46" s="32"/>
      <c r="U46" s="32"/>
      <c r="V46" s="41"/>
      <c r="W46" s="32"/>
      <c r="X46" s="32"/>
      <c r="Y46" s="32"/>
      <c r="Z46" s="41"/>
      <c r="AA46" s="32"/>
      <c r="AB46" s="32"/>
      <c r="AC46" s="32"/>
      <c r="AD46" s="41"/>
      <c r="AE46" s="32"/>
      <c r="AF46" s="32"/>
      <c r="AG46" s="32"/>
      <c r="AH46" s="41"/>
      <c r="AI46" s="32"/>
    </row>
    <row r="47" spans="1:35" s="48" customFormat="1" ht="15" customHeight="1" x14ac:dyDescent="0.75">
      <c r="A47" s="32"/>
      <c r="B47" s="32"/>
      <c r="C47" s="57" t="s">
        <v>143</v>
      </c>
      <c r="D47" s="57"/>
      <c r="E47" s="57"/>
      <c r="F47" s="59">
        <f>'A3 Generation Share'!$J$12</f>
        <v>0.62517163438179946</v>
      </c>
      <c r="G47" s="57"/>
      <c r="H47" s="57"/>
      <c r="I47" s="32" t="s">
        <v>59</v>
      </c>
      <c r="J47" s="27">
        <f>J33*$F47</f>
        <v>1845.4572761359557</v>
      </c>
      <c r="K47" s="45"/>
      <c r="L47" s="57"/>
      <c r="M47" s="32" t="s">
        <v>59</v>
      </c>
      <c r="N47" s="27">
        <f t="shared" ref="N47:N58" si="6">R47-J47</f>
        <v>0</v>
      </c>
      <c r="O47" s="45"/>
      <c r="P47" s="57"/>
      <c r="Q47" s="32" t="s">
        <v>59</v>
      </c>
      <c r="R47" s="27">
        <f>R33*$F47</f>
        <v>1845.4572761359557</v>
      </c>
      <c r="S47" s="45"/>
      <c r="T47" s="57"/>
      <c r="U47" s="32" t="s">
        <v>59</v>
      </c>
      <c r="V47" s="27">
        <f t="shared" ref="V47:V58" si="7">Z47-R47</f>
        <v>0</v>
      </c>
      <c r="W47" s="45"/>
      <c r="X47" s="57"/>
      <c r="Y47" s="32" t="s">
        <v>59</v>
      </c>
      <c r="Z47" s="27">
        <f>Z33*$F47</f>
        <v>1845.4572761359557</v>
      </c>
      <c r="AA47" s="45"/>
      <c r="AB47" s="57"/>
      <c r="AC47" s="32" t="s">
        <v>59</v>
      </c>
      <c r="AD47" s="27">
        <f t="shared" ref="AD47:AD58" si="8">AH47-Z47</f>
        <v>0</v>
      </c>
      <c r="AE47" s="45"/>
      <c r="AF47" s="57"/>
      <c r="AG47" s="32" t="s">
        <v>59</v>
      </c>
      <c r="AH47" s="27">
        <f>AH33*$F47</f>
        <v>1845.4572761359557</v>
      </c>
      <c r="AI47" s="45"/>
    </row>
    <row r="48" spans="1:35" ht="15" customHeight="1" x14ac:dyDescent="0.75">
      <c r="C48" s="1" t="s">
        <v>144</v>
      </c>
      <c r="F48" s="59">
        <f>'A4 Springerville SRP Adj'!$J$11</f>
        <v>0.76133651551312653</v>
      </c>
      <c r="I48" s="32"/>
      <c r="J48" s="27">
        <f>J34*$F48</f>
        <v>223.06017899761338</v>
      </c>
      <c r="K48" s="45"/>
      <c r="M48" s="32"/>
      <c r="N48" s="27">
        <f t="shared" si="6"/>
        <v>0</v>
      </c>
      <c r="O48" s="45"/>
      <c r="Q48" s="32"/>
      <c r="R48" s="27">
        <f>R34*$F48</f>
        <v>223.06017899761338</v>
      </c>
      <c r="S48" s="45"/>
      <c r="U48" s="32"/>
      <c r="V48" s="27">
        <f t="shared" si="7"/>
        <v>0</v>
      </c>
      <c r="W48" s="45"/>
      <c r="Y48" s="32"/>
      <c r="Z48" s="27">
        <f>Z34*$F48</f>
        <v>223.06017899761338</v>
      </c>
      <c r="AA48" s="45"/>
      <c r="AC48" s="32"/>
      <c r="AD48" s="27">
        <f t="shared" si="8"/>
        <v>0</v>
      </c>
      <c r="AE48" s="45"/>
      <c r="AG48" s="32"/>
      <c r="AH48" s="27">
        <f>AH34*$F48</f>
        <v>223.06017899761338</v>
      </c>
      <c r="AI48" s="45"/>
    </row>
    <row r="49" spans="1:39" ht="15" customHeight="1" x14ac:dyDescent="0.75">
      <c r="C49" s="57" t="s">
        <v>272</v>
      </c>
      <c r="F49" s="59">
        <v>1</v>
      </c>
      <c r="I49" s="32"/>
      <c r="J49" s="27">
        <f>J35*$F49</f>
        <v>0</v>
      </c>
      <c r="K49" s="45"/>
      <c r="M49" s="32"/>
      <c r="N49" s="27">
        <f t="shared" si="6"/>
        <v>-11.974261014078241</v>
      </c>
      <c r="O49" s="45"/>
      <c r="Q49" s="32"/>
      <c r="R49" s="27">
        <f>R35*$F49</f>
        <v>-11.974261014078241</v>
      </c>
      <c r="S49" s="45"/>
      <c r="U49" s="32"/>
      <c r="V49" s="27">
        <f t="shared" si="7"/>
        <v>-10.55194912848933</v>
      </c>
      <c r="W49" s="45"/>
      <c r="Y49" s="32"/>
      <c r="Z49" s="27">
        <f>Z35*$F49</f>
        <v>-22.526210142567571</v>
      </c>
      <c r="AA49" s="45"/>
      <c r="AC49" s="32"/>
      <c r="AD49" s="27">
        <f t="shared" si="8"/>
        <v>-17.097787319752598</v>
      </c>
      <c r="AE49" s="45"/>
      <c r="AG49" s="32"/>
      <c r="AH49" s="27">
        <f>AH35*$F49</f>
        <v>-39.623997462320169</v>
      </c>
      <c r="AI49" s="45"/>
    </row>
    <row r="50" spans="1:39" ht="15" customHeight="1" x14ac:dyDescent="0.75">
      <c r="C50" s="1" t="s">
        <v>63</v>
      </c>
      <c r="F50" s="59"/>
      <c r="I50" s="37"/>
      <c r="J50" s="223">
        <f>SUM(J47:J49)</f>
        <v>2068.517455133569</v>
      </c>
      <c r="K50" s="37"/>
      <c r="M50" s="37"/>
      <c r="N50" s="223">
        <f t="shared" si="6"/>
        <v>-11.974261014078365</v>
      </c>
      <c r="O50" s="37"/>
      <c r="Q50" s="37"/>
      <c r="R50" s="223">
        <f>SUM(R47:R49)</f>
        <v>2056.5431941194906</v>
      </c>
      <c r="S50" s="37"/>
      <c r="U50" s="37"/>
      <c r="V50" s="223">
        <f t="shared" si="7"/>
        <v>-10.551949128489241</v>
      </c>
      <c r="W50" s="37"/>
      <c r="Y50" s="37"/>
      <c r="Z50" s="223">
        <f>SUM(Z47:Z49)</f>
        <v>2045.9912449910014</v>
      </c>
      <c r="AA50" s="37"/>
      <c r="AC50" s="37"/>
      <c r="AD50" s="223">
        <f t="shared" si="8"/>
        <v>-17.09778731975257</v>
      </c>
      <c r="AE50" s="37"/>
      <c r="AG50" s="37"/>
      <c r="AH50" s="223">
        <f>SUM(AH47:AH49)</f>
        <v>2028.8934576712488</v>
      </c>
      <c r="AI50" s="37"/>
    </row>
    <row r="51" spans="1:39" ht="15" customHeight="1" x14ac:dyDescent="0.75">
      <c r="C51" s="1" t="s">
        <v>123</v>
      </c>
      <c r="F51" s="59">
        <f>'A3 Generation Share'!$J$12</f>
        <v>0.62517163438179946</v>
      </c>
      <c r="I51" s="32"/>
      <c r="J51" s="27">
        <f>J37*$F51</f>
        <v>108.83050328481804</v>
      </c>
      <c r="K51" s="45"/>
      <c r="M51" s="32"/>
      <c r="N51" s="27">
        <f t="shared" si="6"/>
        <v>0</v>
      </c>
      <c r="O51" s="45"/>
      <c r="Q51" s="32"/>
      <c r="R51" s="27">
        <f>R37*$F51</f>
        <v>108.83050328481804</v>
      </c>
      <c r="S51" s="45"/>
      <c r="U51" s="32"/>
      <c r="V51" s="27">
        <f t="shared" si="7"/>
        <v>0</v>
      </c>
      <c r="W51" s="45"/>
      <c r="Y51" s="32"/>
      <c r="Z51" s="27">
        <f>Z37*$F51</f>
        <v>108.83050328481804</v>
      </c>
      <c r="AA51" s="45"/>
      <c r="AC51" s="32"/>
      <c r="AD51" s="27">
        <f t="shared" si="8"/>
        <v>0</v>
      </c>
      <c r="AE51" s="45"/>
      <c r="AG51" s="32"/>
      <c r="AH51" s="27">
        <f>AH37*$F51</f>
        <v>108.83050328481804</v>
      </c>
      <c r="AI51" s="45"/>
    </row>
    <row r="52" spans="1:39" ht="15" customHeight="1" x14ac:dyDescent="0.75">
      <c r="C52" s="1" t="s">
        <v>145</v>
      </c>
      <c r="F52" s="59"/>
      <c r="I52" s="37"/>
      <c r="J52" s="223">
        <f>SUM(J50:J51)</f>
        <v>2177.347958418387</v>
      </c>
      <c r="K52" s="37"/>
      <c r="L52" s="32"/>
      <c r="M52" s="37"/>
      <c r="N52" s="223">
        <f t="shared" si="6"/>
        <v>-11.974261014078365</v>
      </c>
      <c r="O52" s="37"/>
      <c r="P52" s="32"/>
      <c r="Q52" s="37"/>
      <c r="R52" s="223">
        <f>SUM(R50:R51)</f>
        <v>2165.3736974043086</v>
      </c>
      <c r="S52" s="37"/>
      <c r="T52" s="32"/>
      <c r="U52" s="37"/>
      <c r="V52" s="223">
        <f t="shared" si="7"/>
        <v>-10.551949128489014</v>
      </c>
      <c r="W52" s="37"/>
      <c r="X52" s="32"/>
      <c r="Y52" s="37"/>
      <c r="Z52" s="223">
        <f>SUM(Z50:Z51)</f>
        <v>2154.8217482758196</v>
      </c>
      <c r="AA52" s="37"/>
      <c r="AB52" s="32"/>
      <c r="AC52" s="37"/>
      <c r="AD52" s="223">
        <f>SUM(AD50:AD51)</f>
        <v>-17.09778731975257</v>
      </c>
      <c r="AE52" s="37"/>
      <c r="AF52" s="32"/>
      <c r="AG52" s="37"/>
      <c r="AH52" s="223">
        <f>SUM(AH50:AH51)</f>
        <v>2137.723960956067</v>
      </c>
      <c r="AI52" s="37"/>
    </row>
    <row r="53" spans="1:39" ht="15" customHeight="1" x14ac:dyDescent="0.75">
      <c r="C53" s="1" t="s">
        <v>271</v>
      </c>
      <c r="F53" s="59">
        <v>1</v>
      </c>
      <c r="I53" s="32"/>
      <c r="J53" s="27">
        <f>J39*$F53</f>
        <v>-143.203</v>
      </c>
      <c r="K53" s="45"/>
      <c r="M53" s="32"/>
      <c r="N53" s="27">
        <f t="shared" si="6"/>
        <v>0</v>
      </c>
      <c r="O53" s="45"/>
      <c r="Q53" s="32"/>
      <c r="R53" s="27">
        <f>R39*$F53</f>
        <v>-143.203</v>
      </c>
      <c r="S53" s="45"/>
      <c r="U53" s="32"/>
      <c r="V53" s="27">
        <f t="shared" si="7"/>
        <v>0</v>
      </c>
      <c r="W53" s="45"/>
      <c r="Y53" s="32"/>
      <c r="Z53" s="27">
        <f>Z39*$F53</f>
        <v>-143.203</v>
      </c>
      <c r="AA53" s="45"/>
      <c r="AC53" s="32"/>
      <c r="AD53" s="27">
        <f t="shared" si="8"/>
        <v>0</v>
      </c>
      <c r="AE53" s="45"/>
      <c r="AG53" s="32"/>
      <c r="AH53" s="27">
        <f>AH39*$F53</f>
        <v>-143.203</v>
      </c>
      <c r="AI53" s="45"/>
    </row>
    <row r="54" spans="1:39" ht="15" customHeight="1" x14ac:dyDescent="0.75">
      <c r="C54" s="1" t="s">
        <v>273</v>
      </c>
      <c r="F54" s="59">
        <v>1</v>
      </c>
      <c r="I54" s="32"/>
      <c r="J54" s="27">
        <f>J40*$F54</f>
        <v>0</v>
      </c>
      <c r="K54" s="45"/>
      <c r="M54" s="32"/>
      <c r="N54" s="27">
        <f t="shared" si="6"/>
        <v>0</v>
      </c>
      <c r="O54" s="45"/>
      <c r="Q54" s="32"/>
      <c r="R54" s="27">
        <f>R40*$F54</f>
        <v>0</v>
      </c>
      <c r="S54" s="45"/>
      <c r="U54" s="32"/>
      <c r="V54" s="27">
        <f t="shared" si="7"/>
        <v>0</v>
      </c>
      <c r="W54" s="45"/>
      <c r="Y54" s="32"/>
      <c r="Z54" s="27">
        <f>Z40*$F54</f>
        <v>0</v>
      </c>
      <c r="AA54" s="45"/>
      <c r="AC54" s="32"/>
      <c r="AD54" s="27">
        <f t="shared" si="8"/>
        <v>0</v>
      </c>
      <c r="AE54" s="45"/>
      <c r="AG54" s="32"/>
      <c r="AH54" s="27">
        <f>AH40*$F54</f>
        <v>0</v>
      </c>
      <c r="AI54" s="45"/>
    </row>
    <row r="55" spans="1:39" ht="15" customHeight="1" x14ac:dyDescent="0.75">
      <c r="C55" s="1" t="s">
        <v>274</v>
      </c>
      <c r="F55" s="59">
        <v>1</v>
      </c>
      <c r="I55" s="32"/>
      <c r="J55" s="27">
        <f>J41*$F55</f>
        <v>0</v>
      </c>
      <c r="K55" s="45"/>
      <c r="M55" s="32"/>
      <c r="N55" s="27">
        <f t="shared" si="6"/>
        <v>-10.220770999999999</v>
      </c>
      <c r="O55" s="45"/>
      <c r="Q55" s="32"/>
      <c r="R55" s="27">
        <f>R41*$F55</f>
        <v>-10.220770999999999</v>
      </c>
      <c r="S55" s="45"/>
      <c r="U55" s="32"/>
      <c r="V55" s="27">
        <f t="shared" si="7"/>
        <v>-9.0067400000000006</v>
      </c>
      <c r="W55" s="45"/>
      <c r="Y55" s="32"/>
      <c r="Z55" s="27">
        <f>Z41*$F55</f>
        <v>-19.227511</v>
      </c>
      <c r="AA55" s="45"/>
      <c r="AC55" s="32"/>
      <c r="AD55" s="27">
        <f t="shared" si="8"/>
        <v>-14.594017000000001</v>
      </c>
      <c r="AE55" s="45"/>
      <c r="AG55" s="32"/>
      <c r="AH55" s="27">
        <f>AH41*$F55</f>
        <v>-33.821528000000001</v>
      </c>
      <c r="AI55" s="45"/>
    </row>
    <row r="56" spans="1:39" ht="15" customHeight="1" x14ac:dyDescent="0.75">
      <c r="C56" s="1" t="s">
        <v>145</v>
      </c>
      <c r="F56" s="59"/>
      <c r="I56" s="37"/>
      <c r="J56" s="223">
        <f>SUM(J52:J55)</f>
        <v>2034.144958418387</v>
      </c>
      <c r="K56" s="37"/>
      <c r="M56" s="37"/>
      <c r="N56" s="223">
        <f t="shared" si="6"/>
        <v>-22.195032014078379</v>
      </c>
      <c r="O56" s="37"/>
      <c r="Q56" s="37"/>
      <c r="R56" s="223">
        <f>SUM(R52:R55)</f>
        <v>2011.9499264043086</v>
      </c>
      <c r="S56" s="37"/>
      <c r="U56" s="37"/>
      <c r="V56" s="223">
        <f t="shared" si="7"/>
        <v>-19.55868912848905</v>
      </c>
      <c r="W56" s="37"/>
      <c r="Y56" s="37"/>
      <c r="Z56" s="223">
        <f>SUM(Z52:Z55)</f>
        <v>1992.3912372758195</v>
      </c>
      <c r="AA56" s="37"/>
      <c r="AC56" s="37"/>
      <c r="AD56" s="223">
        <f t="shared" si="8"/>
        <v>-31.691804319752464</v>
      </c>
      <c r="AE56" s="37"/>
      <c r="AG56" s="37"/>
      <c r="AH56" s="223">
        <f>SUM(AH52:AH55)</f>
        <v>1960.6994329560671</v>
      </c>
      <c r="AI56" s="37"/>
    </row>
    <row r="57" spans="1:39" ht="15" customHeight="1" x14ac:dyDescent="0.75">
      <c r="C57" s="1" t="s">
        <v>275</v>
      </c>
      <c r="F57" s="59">
        <v>1</v>
      </c>
      <c r="I57" s="32"/>
      <c r="J57" s="27">
        <f>J43*$F57</f>
        <v>-994.68180044000007</v>
      </c>
      <c r="K57" s="45"/>
      <c r="M57" s="32"/>
      <c r="N57" s="27">
        <f t="shared" si="6"/>
        <v>10.220771000000013</v>
      </c>
      <c r="O57" s="45"/>
      <c r="Q57" s="32"/>
      <c r="R57" s="27">
        <f>R43*$F57</f>
        <v>-984.46102944000006</v>
      </c>
      <c r="S57" s="45"/>
      <c r="U57" s="32"/>
      <c r="V57" s="27">
        <f t="shared" si="7"/>
        <v>9.0067400000000362</v>
      </c>
      <c r="W57" s="45"/>
      <c r="Y57" s="32"/>
      <c r="Z57" s="27">
        <f>Z43*$F57</f>
        <v>-975.45428944000003</v>
      </c>
      <c r="AA57" s="45"/>
      <c r="AC57" s="32"/>
      <c r="AD57" s="27">
        <f t="shared" si="8"/>
        <v>14.594017000000008</v>
      </c>
      <c r="AE57" s="45"/>
      <c r="AG57" s="32"/>
      <c r="AH57" s="27">
        <f>AH43*$F57</f>
        <v>-960.86027244000002</v>
      </c>
      <c r="AI57" s="45"/>
    </row>
    <row r="58" spans="1:39" ht="15" customHeight="1" x14ac:dyDescent="0.75">
      <c r="C58" s="8" t="s">
        <v>235</v>
      </c>
      <c r="D58" s="8"/>
      <c r="E58" s="8"/>
      <c r="F58" s="89"/>
      <c r="G58" s="8"/>
      <c r="H58" s="8"/>
      <c r="I58" s="148" t="s">
        <v>59</v>
      </c>
      <c r="J58" s="224">
        <f>SUM(J56:J57)</f>
        <v>1039.4631579783868</v>
      </c>
      <c r="K58" s="148"/>
      <c r="L58" s="56"/>
      <c r="M58" s="148" t="s">
        <v>59</v>
      </c>
      <c r="N58" s="224">
        <f t="shared" si="6"/>
        <v>-11.974261014078365</v>
      </c>
      <c r="O58" s="148"/>
      <c r="P58" s="56"/>
      <c r="Q58" s="148" t="s">
        <v>59</v>
      </c>
      <c r="R58" s="224">
        <f>SUM(R56:R57)</f>
        <v>1027.4888969643084</v>
      </c>
      <c r="S58" s="148"/>
      <c r="T58" s="56"/>
      <c r="U58" s="148" t="s">
        <v>59</v>
      </c>
      <c r="V58" s="224">
        <f t="shared" si="7"/>
        <v>-10.5519491284889</v>
      </c>
      <c r="W58" s="148"/>
      <c r="X58" s="56"/>
      <c r="Y58" s="148" t="s">
        <v>59</v>
      </c>
      <c r="Z58" s="224">
        <f>SUM(Z56:Z57)</f>
        <v>1016.9369478358195</v>
      </c>
      <c r="AA58" s="148"/>
      <c r="AB58" s="56"/>
      <c r="AC58" s="148" t="s">
        <v>59</v>
      </c>
      <c r="AD58" s="224">
        <f t="shared" si="8"/>
        <v>-17.097787319752456</v>
      </c>
      <c r="AE58" s="148"/>
      <c r="AF58" s="56"/>
      <c r="AG58" s="148" t="s">
        <v>59</v>
      </c>
      <c r="AH58" s="224">
        <f>SUM(AH56:AH57)</f>
        <v>999.83916051606707</v>
      </c>
      <c r="AI58" s="148"/>
      <c r="AJ58" s="32"/>
      <c r="AK58" s="32"/>
      <c r="AL58" s="32"/>
      <c r="AM58" s="32"/>
    </row>
    <row r="60" spans="1:39" s="48" customFormat="1" ht="15" customHeight="1" x14ac:dyDescent="0.75">
      <c r="A60" s="32"/>
      <c r="B60" s="32"/>
      <c r="C60" s="33" t="s">
        <v>236</v>
      </c>
      <c r="D60" s="32"/>
      <c r="E60" s="32"/>
      <c r="F60" s="27"/>
      <c r="G60" s="45"/>
      <c r="H60" s="41"/>
      <c r="I60" s="32"/>
      <c r="J60" s="41"/>
      <c r="K60" s="32"/>
      <c r="L60" s="32"/>
      <c r="M60" s="32"/>
      <c r="N60" s="41"/>
      <c r="O60" s="32"/>
      <c r="P60" s="32"/>
      <c r="Q60" s="32"/>
      <c r="R60" s="41"/>
      <c r="S60" s="32"/>
      <c r="T60" s="32"/>
      <c r="U60" s="32"/>
      <c r="V60" s="41"/>
      <c r="W60" s="32"/>
      <c r="X60" s="32"/>
      <c r="Y60" s="32"/>
      <c r="Z60" s="41"/>
      <c r="AA60" s="32"/>
      <c r="AB60" s="32"/>
      <c r="AC60" s="32"/>
      <c r="AD60" s="41"/>
      <c r="AE60" s="32"/>
      <c r="AF60" s="32"/>
      <c r="AG60" s="32"/>
      <c r="AH60" s="41"/>
      <c r="AI60" s="32"/>
    </row>
    <row r="61" spans="1:39" s="48" customFormat="1" ht="15" customHeight="1" x14ac:dyDescent="0.75">
      <c r="A61" s="32"/>
      <c r="B61" s="32"/>
      <c r="C61" s="90" t="s">
        <v>102</v>
      </c>
      <c r="D61" s="32"/>
      <c r="E61" s="32"/>
      <c r="F61" s="27"/>
      <c r="G61" s="45"/>
      <c r="H61" s="41"/>
      <c r="I61" s="32"/>
      <c r="J61" s="41"/>
      <c r="K61" s="32"/>
      <c r="L61" s="32"/>
      <c r="M61" s="32"/>
      <c r="N61" s="41"/>
      <c r="O61" s="32"/>
      <c r="P61" s="32"/>
      <c r="Q61" s="32"/>
      <c r="R61" s="41"/>
      <c r="S61" s="32"/>
      <c r="T61" s="32"/>
      <c r="U61" s="32"/>
      <c r="V61" s="41"/>
      <c r="W61" s="32"/>
      <c r="X61" s="32"/>
      <c r="Y61" s="32"/>
      <c r="Z61" s="41"/>
      <c r="AA61" s="32"/>
      <c r="AB61" s="32"/>
      <c r="AC61" s="32"/>
      <c r="AD61" s="41"/>
      <c r="AE61" s="32"/>
      <c r="AF61" s="32"/>
      <c r="AG61" s="32"/>
      <c r="AH61" s="41"/>
      <c r="AI61" s="32"/>
    </row>
    <row r="62" spans="1:39" ht="15" customHeight="1" x14ac:dyDescent="0.75">
      <c r="B62" s="91" t="str">
        <f>C61</f>
        <v>La Plata Electric Assn.</v>
      </c>
      <c r="C62" s="1" t="str">
        <f>$B62&amp;" - Allocator"</f>
        <v>La Plata Electric Assn. - Allocator</v>
      </c>
      <c r="F62" s="27"/>
      <c r="J62" s="61">
        <f>INDEX('Sequencing Analysis'!$E$249:$E$290,MATCH($B62,'Sequencing Analysis'!$C$249:$C$290,0),1)</f>
        <v>7.7662075172363412E-2</v>
      </c>
      <c r="K62" s="77">
        <f>$O$21+1</f>
        <v>3</v>
      </c>
      <c r="N62" s="61">
        <f t="shared" ref="N62" si="9">R62-J62</f>
        <v>8.5673714942345602E-4</v>
      </c>
      <c r="R62" s="61">
        <f>INDEX('Sequencing Analysis'!$F$249:$F$290,MATCH($B62,'Sequencing Analysis'!$C$249:$C$290,0),1)</f>
        <v>7.8518812321786868E-2</v>
      </c>
      <c r="T62" s="32"/>
      <c r="V62" s="61">
        <f t="shared" ref="V62" si="10">Z62-R62</f>
        <v>7.7079491829115665E-4</v>
      </c>
      <c r="Z62" s="61">
        <f>INDEX('Sequencing Analysis'!$G$249:$G$290,MATCH($B62,'Sequencing Analysis'!$C$249:$C$290,0),1)</f>
        <v>7.9289607240078025E-2</v>
      </c>
      <c r="AB62" s="32"/>
      <c r="AD62" s="61">
        <f t="shared" ref="AD62" si="11">AH62-Z62</f>
        <v>1.2815991451856912E-3</v>
      </c>
      <c r="AH62" s="61">
        <f>INDEX('Sequencing Analysis'!$H$249:$H$290,MATCH($B62,'Sequencing Analysis'!$C$249:$C$290,0),1)</f>
        <v>8.0571206385263716E-2</v>
      </c>
    </row>
    <row r="63" spans="1:39" ht="15" customHeight="1" x14ac:dyDescent="0.75">
      <c r="B63" s="91" t="str">
        <f>C61</f>
        <v>La Plata Electric Assn.</v>
      </c>
      <c r="C63" s="1" t="str">
        <f>$B63&amp;" - Patronage Capital Consideration"</f>
        <v>La Plata Electric Assn. - Patronage Capital Consideration</v>
      </c>
      <c r="J63" s="27">
        <f>INDEX('Sequencing Analysis'!$E$155:$E$196,MATCH($B63,'Sequencing Analysis'!$C$155:$C$196,0),1)</f>
        <v>72.747617000000005</v>
      </c>
      <c r="N63" s="27">
        <f>ROUND(R63-J63,4)</f>
        <v>0</v>
      </c>
      <c r="R63" s="27">
        <f>INDEX('Sequencing Analysis'!$F$155:$F$196,MATCH($B63,'Sequencing Analysis'!$C$155:$C$196,0),1)</f>
        <v>72.747617000000005</v>
      </c>
      <c r="T63" s="32"/>
      <c r="V63" s="27">
        <f>ROUND(Z63-R63,4)</f>
        <v>0</v>
      </c>
      <c r="Z63" s="27">
        <f>INDEX('Sequencing Analysis'!$G$155:$G$196,MATCH($B63,'Sequencing Analysis'!$C$155:$C$196,0),1)</f>
        <v>72.747617000000005</v>
      </c>
      <c r="AB63" s="32"/>
      <c r="AD63" s="27">
        <f>ROUND(AH63-Z63,4)</f>
        <v>0</v>
      </c>
      <c r="AH63" s="27">
        <f>INDEX('Sequencing Analysis'!$H$155:$H$196,MATCH($B63,'Sequencing Analysis'!$C$155:$C$196,0),1)</f>
        <v>72.747616999999991</v>
      </c>
    </row>
    <row r="64" spans="1:39" ht="15" customHeight="1" x14ac:dyDescent="0.75">
      <c r="B64" s="91" t="str">
        <f>C61</f>
        <v>La Plata Electric Assn.</v>
      </c>
      <c r="C64" s="1" t="str">
        <f>$B64&amp;" - Cash Exit Fee"</f>
        <v>La Plata Electric Assn. - Cash Exit Fee</v>
      </c>
      <c r="H64" s="13"/>
      <c r="I64" s="36"/>
      <c r="J64" s="27">
        <f>J65-J63</f>
        <v>85.228301672172805</v>
      </c>
      <c r="K64" s="36"/>
      <c r="L64" s="13"/>
      <c r="M64" s="36"/>
      <c r="N64" s="27">
        <f>ROUND(R64-J64,4)</f>
        <v>0</v>
      </c>
      <c r="O64" s="36"/>
      <c r="P64" s="13"/>
      <c r="Q64" s="36"/>
      <c r="R64" s="27">
        <f>R65-R63</f>
        <v>85.228301672172805</v>
      </c>
      <c r="S64" s="36"/>
      <c r="T64" s="36"/>
      <c r="U64" s="36"/>
      <c r="V64" s="27">
        <f>ROUND(Z64-R64,4)</f>
        <v>0</v>
      </c>
      <c r="W64" s="36"/>
      <c r="X64" s="13"/>
      <c r="Y64" s="36"/>
      <c r="Z64" s="27">
        <f>Z65-Z63</f>
        <v>85.228301672172833</v>
      </c>
      <c r="AA64" s="36"/>
      <c r="AB64" s="36"/>
      <c r="AC64" s="36"/>
      <c r="AD64" s="27">
        <f>ROUND(AH64-Z64,4)</f>
        <v>0</v>
      </c>
      <c r="AE64" s="36"/>
      <c r="AF64" s="13"/>
      <c r="AG64" s="36"/>
      <c r="AH64" s="27">
        <f>AH65-AH63</f>
        <v>85.228301672172819</v>
      </c>
      <c r="AI64" s="36"/>
      <c r="AJ64" s="13"/>
    </row>
    <row r="65" spans="1:36" ht="15" customHeight="1" x14ac:dyDescent="0.75">
      <c r="B65" s="91" t="str">
        <f>C61</f>
        <v>La Plata Electric Assn.</v>
      </c>
      <c r="C65" s="8" t="str">
        <f>$B65&amp;" - Exit Fee Consideration"</f>
        <v>La Plata Electric Assn. - Exit Fee Consideration</v>
      </c>
      <c r="D65" s="8"/>
      <c r="E65" s="8"/>
      <c r="F65" s="8"/>
      <c r="G65" s="8"/>
      <c r="H65" s="8"/>
      <c r="I65" s="146" t="s">
        <v>59</v>
      </c>
      <c r="J65" s="225">
        <f>J$56*J62</f>
        <v>157.97591867217281</v>
      </c>
      <c r="K65" s="146"/>
      <c r="L65" s="8"/>
      <c r="M65" s="146" t="s">
        <v>59</v>
      </c>
      <c r="N65" s="225">
        <f>ROUND(R65-J65,4)</f>
        <v>0</v>
      </c>
      <c r="O65" s="146"/>
      <c r="P65" s="8"/>
      <c r="Q65" s="146" t="s">
        <v>59</v>
      </c>
      <c r="R65" s="225">
        <f>R$56*R62</f>
        <v>157.97591867217281</v>
      </c>
      <c r="S65" s="146"/>
      <c r="T65" s="54"/>
      <c r="U65" s="146" t="s">
        <v>59</v>
      </c>
      <c r="V65" s="225">
        <f>ROUND(Z65-R65,4)</f>
        <v>0</v>
      </c>
      <c r="W65" s="146"/>
      <c r="X65" s="8"/>
      <c r="Y65" s="146" t="s">
        <v>59</v>
      </c>
      <c r="Z65" s="225">
        <f>Z$56*Z62</f>
        <v>157.97591867217284</v>
      </c>
      <c r="AA65" s="146"/>
      <c r="AB65" s="54"/>
      <c r="AC65" s="146" t="s">
        <v>59</v>
      </c>
      <c r="AD65" s="225">
        <f>ROUND(AH65-Z65,4)</f>
        <v>0</v>
      </c>
      <c r="AE65" s="146"/>
      <c r="AF65" s="8"/>
      <c r="AG65" s="146" t="s">
        <v>59</v>
      </c>
      <c r="AH65" s="225">
        <f>AH$56*AH62</f>
        <v>157.97591867217281</v>
      </c>
      <c r="AI65" s="146"/>
    </row>
    <row r="66" spans="1:36" ht="15" customHeight="1" x14ac:dyDescent="0.75"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36"/>
      <c r="V66" s="13"/>
      <c r="W66" s="36"/>
      <c r="X66" s="36"/>
      <c r="Y66" s="13"/>
      <c r="Z66" s="13"/>
      <c r="AA66" s="13"/>
      <c r="AB66" s="13"/>
      <c r="AC66" s="36"/>
      <c r="AD66" s="13"/>
      <c r="AE66" s="36"/>
      <c r="AF66" s="36"/>
      <c r="AG66" s="13"/>
      <c r="AH66" s="13"/>
      <c r="AI66" s="13"/>
      <c r="AJ66" s="13"/>
    </row>
    <row r="67" spans="1:36" s="48" customFormat="1" ht="15" customHeight="1" x14ac:dyDescent="0.75">
      <c r="A67" s="32"/>
      <c r="B67" s="32"/>
      <c r="C67" s="90" t="s">
        <v>80</v>
      </c>
      <c r="D67" s="32"/>
      <c r="E67" s="32"/>
      <c r="F67" s="27"/>
      <c r="G67" s="45"/>
      <c r="H67" s="144"/>
      <c r="I67" s="36"/>
      <c r="J67" s="144"/>
      <c r="K67" s="36"/>
      <c r="L67" s="36"/>
      <c r="M67" s="36"/>
      <c r="N67" s="144"/>
      <c r="O67" s="36"/>
      <c r="P67" s="36"/>
      <c r="Q67" s="36"/>
      <c r="R67" s="144"/>
      <c r="S67" s="36"/>
      <c r="T67" s="36"/>
      <c r="U67" s="36"/>
      <c r="V67" s="144"/>
      <c r="W67" s="36"/>
      <c r="X67" s="36"/>
      <c r="Y67" s="36"/>
      <c r="Z67" s="144"/>
      <c r="AA67" s="36"/>
      <c r="AB67" s="36"/>
      <c r="AC67" s="36"/>
      <c r="AD67" s="144"/>
      <c r="AE67" s="36"/>
      <c r="AF67" s="36"/>
      <c r="AG67" s="36"/>
      <c r="AH67" s="144"/>
      <c r="AI67" s="36"/>
      <c r="AJ67" s="145"/>
    </row>
    <row r="68" spans="1:36" ht="15" customHeight="1" x14ac:dyDescent="0.75">
      <c r="B68" s="91" t="str">
        <f>C67</f>
        <v>Poudre Valley Electric</v>
      </c>
      <c r="C68" s="1" t="str">
        <f>$B68&amp;" - Allocator"</f>
        <v>Poudre Valley Electric - Allocator</v>
      </c>
      <c r="F68" s="27"/>
      <c r="H68" s="13"/>
      <c r="I68" s="13"/>
      <c r="J68" s="61">
        <f>INDEX('Sequencing Analysis'!$E$249:$E$290,MATCH($B68,'Sequencing Analysis'!$C$249:$C$290,0),1)</f>
        <v>8.8415292019021749E-2</v>
      </c>
      <c r="K68" s="77">
        <f>$K$62</f>
        <v>3</v>
      </c>
      <c r="N68" s="61">
        <f t="shared" ref="N68" si="12">R68-J68</f>
        <v>9.753623642131809E-4</v>
      </c>
      <c r="R68" s="61">
        <f>INDEX('Sequencing Analysis'!$F$249:$F$290,MATCH($B68,'Sequencing Analysis'!$C$249:$C$290,0),1)</f>
        <v>8.939065438323493E-2</v>
      </c>
      <c r="T68" s="32"/>
      <c r="V68" s="61">
        <f t="shared" ref="V68" si="13">Z68-R68</f>
        <v>8.7752043241490219E-4</v>
      </c>
      <c r="Z68" s="61">
        <f>INDEX('Sequencing Analysis'!$G$249:$G$290,MATCH($B68,'Sequencing Analysis'!$C$249:$C$290,0),1)</f>
        <v>9.0268174815649832E-2</v>
      </c>
      <c r="AB68" s="32"/>
      <c r="AD68" s="61">
        <f t="shared" ref="AD68" si="14">AH68-Z68</f>
        <v>1.4590514407635258E-3</v>
      </c>
      <c r="AH68" s="61">
        <f>INDEX('Sequencing Analysis'!$H$249:$H$290,MATCH($B68,'Sequencing Analysis'!$C$249:$C$290,0),1)</f>
        <v>9.1727226256413358E-2</v>
      </c>
      <c r="AI68" s="13"/>
      <c r="AJ68" s="13"/>
    </row>
    <row r="69" spans="1:36" ht="15" customHeight="1" x14ac:dyDescent="0.75">
      <c r="B69" s="91" t="str">
        <f>C67</f>
        <v>Poudre Valley Electric</v>
      </c>
      <c r="C69" s="1" t="str">
        <f>$B69&amp;" - Patronage Capital Consideration"</f>
        <v>Poudre Valley Electric - Patronage Capital Consideration</v>
      </c>
      <c r="J69" s="27">
        <f>INDEX('Sequencing Analysis'!$E$155:$E$196,MATCH($B69,'Sequencing Analysis'!$C$155:$C$196,0),1)</f>
        <v>82.820369999999997</v>
      </c>
      <c r="N69" s="27">
        <f>ROUND(R69-J69,4)</f>
        <v>0</v>
      </c>
      <c r="R69" s="27">
        <f>INDEX('Sequencing Analysis'!$F$155:$F$196,MATCH($B69,'Sequencing Analysis'!$C$155:$C$196,0),1)</f>
        <v>82.820369999999997</v>
      </c>
      <c r="T69" s="32"/>
      <c r="V69" s="27">
        <f>ROUND(Z69-R69,4)</f>
        <v>0</v>
      </c>
      <c r="Z69" s="27">
        <f>INDEX('Sequencing Analysis'!$G$155:$G$196,MATCH($B69,'Sequencing Analysis'!$C$155:$C$196,0),1)</f>
        <v>82.820369999999997</v>
      </c>
      <c r="AB69" s="32"/>
      <c r="AD69" s="27">
        <f>ROUND(AH69-Z69,4)</f>
        <v>0</v>
      </c>
      <c r="AH69" s="27">
        <f>INDEX('Sequencing Analysis'!$H$155:$H$196,MATCH($B69,'Sequencing Analysis'!$C$155:$C$196,0),1)</f>
        <v>82.820369999999983</v>
      </c>
      <c r="AJ69" s="13"/>
    </row>
    <row r="70" spans="1:36" ht="15" customHeight="1" x14ac:dyDescent="0.75">
      <c r="B70" s="91" t="str">
        <f>C67</f>
        <v>Poudre Valley Electric</v>
      </c>
      <c r="C70" s="1" t="str">
        <f>$B70&amp;" - Cash Exit Fee"</f>
        <v>Poudre Valley Electric - Cash Exit Fee</v>
      </c>
      <c r="H70" s="13"/>
      <c r="I70" s="36"/>
      <c r="J70" s="27">
        <f>J71-J69</f>
        <v>97.029150507582528</v>
      </c>
      <c r="K70" s="36"/>
      <c r="L70" s="13"/>
      <c r="M70" s="36"/>
      <c r="N70" s="27">
        <f>ROUND(R70-J70,4)</f>
        <v>0</v>
      </c>
      <c r="O70" s="36"/>
      <c r="P70" s="13"/>
      <c r="Q70" s="36"/>
      <c r="R70" s="27">
        <f>R71-R69</f>
        <v>97.0291505075825</v>
      </c>
      <c r="S70" s="36"/>
      <c r="T70" s="36"/>
      <c r="U70" s="36"/>
      <c r="V70" s="27">
        <f>ROUND(Z70-R70,4)</f>
        <v>0</v>
      </c>
      <c r="W70" s="36"/>
      <c r="X70" s="13"/>
      <c r="Y70" s="36"/>
      <c r="Z70" s="27">
        <f>Z71-Z69</f>
        <v>97.029150507582557</v>
      </c>
      <c r="AA70" s="36"/>
      <c r="AB70" s="36"/>
      <c r="AC70" s="36"/>
      <c r="AD70" s="27">
        <f>ROUND(AH70-Z70,4)</f>
        <v>0</v>
      </c>
      <c r="AE70" s="36"/>
      <c r="AF70" s="13"/>
      <c r="AG70" s="36"/>
      <c r="AH70" s="27">
        <f>AH71-AH69</f>
        <v>97.029150507582543</v>
      </c>
      <c r="AI70" s="36"/>
      <c r="AJ70" s="13"/>
    </row>
    <row r="71" spans="1:36" ht="15" customHeight="1" x14ac:dyDescent="0.75">
      <c r="B71" s="91" t="str">
        <f>C67</f>
        <v>Poudre Valley Electric</v>
      </c>
      <c r="C71" s="8" t="str">
        <f>$B71&amp;" - Exit Fee Consideration"</f>
        <v>Poudre Valley Electric - Exit Fee Consideration</v>
      </c>
      <c r="D71" s="8"/>
      <c r="E71" s="8"/>
      <c r="F71" s="8"/>
      <c r="G71" s="8"/>
      <c r="H71" s="8"/>
      <c r="I71" s="146" t="s">
        <v>59</v>
      </c>
      <c r="J71" s="225">
        <f>J$56*J68</f>
        <v>179.84952050758253</v>
      </c>
      <c r="K71" s="146"/>
      <c r="L71" s="8"/>
      <c r="M71" s="146" t="s">
        <v>59</v>
      </c>
      <c r="N71" s="225">
        <f>ROUND(R71-J71,4)</f>
        <v>0</v>
      </c>
      <c r="O71" s="146"/>
      <c r="P71" s="8"/>
      <c r="Q71" s="146" t="s">
        <v>59</v>
      </c>
      <c r="R71" s="225">
        <f>R$56*R68</f>
        <v>179.8495205075825</v>
      </c>
      <c r="S71" s="146"/>
      <c r="T71" s="54"/>
      <c r="U71" s="146" t="s">
        <v>59</v>
      </c>
      <c r="V71" s="225">
        <f>ROUND(Z71-R71,4)</f>
        <v>0</v>
      </c>
      <c r="W71" s="146"/>
      <c r="X71" s="8"/>
      <c r="Y71" s="146" t="s">
        <v>59</v>
      </c>
      <c r="Z71" s="225">
        <f>Z$56*Z68</f>
        <v>179.84952050758255</v>
      </c>
      <c r="AA71" s="146"/>
      <c r="AB71" s="54"/>
      <c r="AC71" s="146" t="s">
        <v>59</v>
      </c>
      <c r="AD71" s="225">
        <f>ROUND(AH71-Z71,4)</f>
        <v>0</v>
      </c>
      <c r="AE71" s="146"/>
      <c r="AF71" s="8"/>
      <c r="AG71" s="146" t="s">
        <v>59</v>
      </c>
      <c r="AH71" s="225">
        <f>AH$56*AH68</f>
        <v>179.84952050758253</v>
      </c>
      <c r="AI71" s="146"/>
      <c r="AJ71" s="13"/>
    </row>
    <row r="72" spans="1:36" ht="15" customHeight="1" x14ac:dyDescent="0.75">
      <c r="H72" s="13"/>
      <c r="I72" s="36"/>
      <c r="J72" s="39"/>
      <c r="K72" s="36"/>
      <c r="L72" s="13"/>
      <c r="M72" s="36"/>
      <c r="N72" s="39"/>
      <c r="O72" s="36"/>
      <c r="P72" s="13"/>
      <c r="Q72" s="36"/>
      <c r="R72" s="39"/>
      <c r="S72" s="36"/>
      <c r="T72" s="13"/>
      <c r="U72" s="13"/>
      <c r="V72" s="39"/>
      <c r="W72" s="13"/>
      <c r="X72" s="13"/>
      <c r="Y72" s="13"/>
      <c r="Z72" s="39"/>
      <c r="AA72" s="13"/>
      <c r="AB72" s="13"/>
      <c r="AC72" s="13"/>
      <c r="AD72" s="39"/>
      <c r="AE72" s="13"/>
      <c r="AF72" s="13"/>
      <c r="AG72" s="13"/>
      <c r="AH72" s="39"/>
      <c r="AI72" s="13"/>
      <c r="AJ72" s="13"/>
    </row>
    <row r="73" spans="1:36" s="48" customFormat="1" ht="15" customHeight="1" x14ac:dyDescent="0.75">
      <c r="A73" s="32"/>
      <c r="B73" s="32"/>
      <c r="C73" s="90" t="s">
        <v>106</v>
      </c>
      <c r="D73" s="32"/>
      <c r="E73" s="32"/>
      <c r="F73" s="27"/>
      <c r="G73" s="45"/>
      <c r="H73" s="144"/>
      <c r="I73" s="36"/>
      <c r="J73" s="144"/>
      <c r="K73" s="36"/>
      <c r="L73" s="36"/>
      <c r="M73" s="36"/>
      <c r="N73" s="144"/>
      <c r="O73" s="36"/>
      <c r="P73" s="36"/>
      <c r="Q73" s="36"/>
      <c r="R73" s="144"/>
      <c r="S73" s="36"/>
      <c r="T73" s="36"/>
      <c r="U73" s="36"/>
      <c r="V73" s="144"/>
      <c r="W73" s="36"/>
      <c r="X73" s="36"/>
      <c r="Y73" s="36"/>
      <c r="Z73" s="144"/>
      <c r="AA73" s="36"/>
      <c r="AB73" s="36"/>
      <c r="AC73" s="36"/>
      <c r="AD73" s="144"/>
      <c r="AE73" s="36"/>
      <c r="AF73" s="36"/>
      <c r="AG73" s="36"/>
      <c r="AH73" s="144"/>
      <c r="AI73" s="36"/>
      <c r="AJ73" s="145"/>
    </row>
    <row r="74" spans="1:36" ht="15" customHeight="1" x14ac:dyDescent="0.75">
      <c r="B74" s="91" t="str">
        <f>C73</f>
        <v>United Power Inc.</v>
      </c>
      <c r="C74" s="1" t="str">
        <f>$B74&amp;" - Allocator"</f>
        <v>United Power Inc. - Allocator</v>
      </c>
      <c r="F74" s="27"/>
      <c r="H74" s="13"/>
      <c r="I74" s="13"/>
      <c r="J74" s="61">
        <f>INDEX('Sequencing Analysis'!$E$249:$E$290,MATCH($B74,'Sequencing Analysis'!$C$249:$C$290,0),1)</f>
        <v>0.13340563405372197</v>
      </c>
      <c r="K74" s="77">
        <f>$K$62</f>
        <v>3</v>
      </c>
      <c r="N74" s="61">
        <f t="shared" ref="N74" si="15">R74-J74</f>
        <v>1.4716779378164957E-3</v>
      </c>
      <c r="R74" s="61">
        <f>INDEX('Sequencing Analysis'!$F$249:$F$290,MATCH($B74,'Sequencing Analysis'!$C$249:$C$290,0),1)</f>
        <v>0.13487731199153846</v>
      </c>
      <c r="T74" s="32"/>
      <c r="V74" s="61">
        <f t="shared" ref="V74" si="16">Z74-R74</f>
        <v>1.3240488948022822E-3</v>
      </c>
      <c r="Z74" s="61">
        <f>INDEX('Sequencing Analysis'!$G$249:$G$290,MATCH($B74,'Sequencing Analysis'!$C$249:$C$290,0),1)</f>
        <v>0.13620136088634074</v>
      </c>
      <c r="AB74" s="32"/>
      <c r="AD74" s="61">
        <f t="shared" ref="AD74" si="17">AH74-Z74</f>
        <v>2.2014934082916493E-3</v>
      </c>
      <c r="AH74" s="61">
        <f>INDEX('Sequencing Analysis'!$H$249:$H$290,MATCH($B74,'Sequencing Analysis'!$C$249:$C$290,0),1)</f>
        <v>0.13840285429463239</v>
      </c>
      <c r="AI74" s="13"/>
      <c r="AJ74" s="13"/>
    </row>
    <row r="75" spans="1:36" ht="15" customHeight="1" x14ac:dyDescent="0.75">
      <c r="B75" s="91" t="str">
        <f>C73</f>
        <v>United Power Inc.</v>
      </c>
      <c r="C75" s="1" t="str">
        <f>$B75&amp;" - Patronage Capital Consideration"</f>
        <v>United Power Inc. - Patronage Capital Consideration</v>
      </c>
      <c r="J75" s="27">
        <f>INDEX('Sequencing Analysis'!$E$155:$E$196,MATCH($B75,'Sequencing Analysis'!$C$155:$C$196,0),1)</f>
        <v>124.963722</v>
      </c>
      <c r="N75" s="27">
        <f>ROUND(R75-J75,4)</f>
        <v>0</v>
      </c>
      <c r="R75" s="27">
        <f>INDEX('Sequencing Analysis'!$F$155:$F$196,MATCH($B75,'Sequencing Analysis'!$C$155:$C$196,0),1)</f>
        <v>124.96372199999999</v>
      </c>
      <c r="T75" s="32"/>
      <c r="V75" s="27">
        <f>ROUND(Z75-R75,4)</f>
        <v>0</v>
      </c>
      <c r="Z75" s="27">
        <f>INDEX('Sequencing Analysis'!$G$155:$G$196,MATCH($B75,'Sequencing Analysis'!$C$155:$C$196,0),1)</f>
        <v>124.96372200000002</v>
      </c>
      <c r="AB75" s="32"/>
      <c r="AD75" s="27">
        <f>ROUND(AH75-Z75,4)</f>
        <v>0</v>
      </c>
      <c r="AH75" s="27">
        <f>INDEX('Sequencing Analysis'!$H$155:$H$196,MATCH($B75,'Sequencing Analysis'!$C$155:$C$196,0),1)</f>
        <v>124.96372200000002</v>
      </c>
      <c r="AJ75" s="13"/>
    </row>
    <row r="76" spans="1:36" ht="15" customHeight="1" x14ac:dyDescent="0.75">
      <c r="B76" s="91" t="str">
        <f>C73</f>
        <v>United Power Inc.</v>
      </c>
      <c r="C76" s="1" t="str">
        <f>$B76&amp;" - Cash Exit Fee"</f>
        <v>United Power Inc. - Cash Exit Fee</v>
      </c>
      <c r="H76" s="13"/>
      <c r="I76" s="36"/>
      <c r="J76" s="27">
        <f>J77-J75</f>
        <v>146.4026759349868</v>
      </c>
      <c r="K76" s="36"/>
      <c r="L76" s="13"/>
      <c r="M76" s="36"/>
      <c r="N76" s="27">
        <f>ROUND(R76-J76,4)</f>
        <v>0</v>
      </c>
      <c r="O76" s="36"/>
      <c r="P76" s="13"/>
      <c r="Q76" s="36"/>
      <c r="R76" s="27">
        <f>R77-R75</f>
        <v>146.40267593498677</v>
      </c>
      <c r="S76" s="36"/>
      <c r="T76" s="36"/>
      <c r="U76" s="36"/>
      <c r="V76" s="27">
        <f>ROUND(Z76-R76,4)</f>
        <v>0</v>
      </c>
      <c r="W76" s="36"/>
      <c r="X76" s="13"/>
      <c r="Y76" s="36"/>
      <c r="Z76" s="27">
        <f>Z77-Z75</f>
        <v>146.40267593498686</v>
      </c>
      <c r="AA76" s="36"/>
      <c r="AB76" s="36"/>
      <c r="AC76" s="36"/>
      <c r="AD76" s="27">
        <f>ROUND(AH76-Z76,4)</f>
        <v>0</v>
      </c>
      <c r="AE76" s="36"/>
      <c r="AF76" s="13"/>
      <c r="AG76" s="36"/>
      <c r="AH76" s="27">
        <f>AH77-AH75</f>
        <v>146.40267593498692</v>
      </c>
      <c r="AI76" s="36"/>
      <c r="AJ76" s="13"/>
    </row>
    <row r="77" spans="1:36" ht="15" customHeight="1" x14ac:dyDescent="0.75">
      <c r="B77" s="91" t="str">
        <f>C73</f>
        <v>United Power Inc.</v>
      </c>
      <c r="C77" s="8" t="str">
        <f>$B77&amp;" - Exit Fee Consideration"</f>
        <v>United Power Inc. - Exit Fee Consideration</v>
      </c>
      <c r="D77" s="8"/>
      <c r="E77" s="8"/>
      <c r="F77" s="8"/>
      <c r="G77" s="8"/>
      <c r="H77" s="8"/>
      <c r="I77" s="146" t="s">
        <v>59</v>
      </c>
      <c r="J77" s="225">
        <f>J$56*J74</f>
        <v>271.36639793498682</v>
      </c>
      <c r="K77" s="146"/>
      <c r="L77" s="8"/>
      <c r="M77" s="146" t="s">
        <v>59</v>
      </c>
      <c r="N77" s="225">
        <f>ROUND(R77-J77,4)</f>
        <v>0</v>
      </c>
      <c r="O77" s="146"/>
      <c r="P77" s="8"/>
      <c r="Q77" s="146" t="s">
        <v>59</v>
      </c>
      <c r="R77" s="225">
        <f>R$56*R74</f>
        <v>271.36639793498676</v>
      </c>
      <c r="S77" s="146"/>
      <c r="T77" s="54"/>
      <c r="U77" s="146" t="s">
        <v>59</v>
      </c>
      <c r="V77" s="225">
        <f>ROUND(Z77-R77,4)</f>
        <v>0</v>
      </c>
      <c r="W77" s="146"/>
      <c r="X77" s="8"/>
      <c r="Y77" s="146" t="s">
        <v>59</v>
      </c>
      <c r="Z77" s="225">
        <f>Z$56*Z74</f>
        <v>271.36639793498688</v>
      </c>
      <c r="AA77" s="146"/>
      <c r="AB77" s="54"/>
      <c r="AC77" s="146" t="s">
        <v>59</v>
      </c>
      <c r="AD77" s="225">
        <f>ROUND(AH77-Z77,4)</f>
        <v>0</v>
      </c>
      <c r="AE77" s="146"/>
      <c r="AF77" s="8"/>
      <c r="AG77" s="146" t="s">
        <v>59</v>
      </c>
      <c r="AH77" s="225">
        <f>AH$56*AH74</f>
        <v>271.36639793498694</v>
      </c>
      <c r="AI77" s="146"/>
      <c r="AJ77" s="13"/>
    </row>
    <row r="78" spans="1:36" ht="15" customHeight="1" x14ac:dyDescent="0.75"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</row>
    <row r="79" spans="1:36" ht="15" customHeight="1" x14ac:dyDescent="0.75"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</row>
    <row r="80" spans="1:36" ht="15" customHeight="1" x14ac:dyDescent="0.75">
      <c r="B80" s="8" t="s">
        <v>60</v>
      </c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</row>
    <row r="81" spans="2:3" ht="15" customHeight="1" x14ac:dyDescent="0.75">
      <c r="C81" s="25" t="s">
        <v>164</v>
      </c>
    </row>
    <row r="82" spans="2:3" ht="15" customHeight="1" x14ac:dyDescent="0.75">
      <c r="B82" s="1">
        <v>1</v>
      </c>
      <c r="C82" s="1" t="s">
        <v>331</v>
      </c>
    </row>
    <row r="83" spans="2:3" ht="15" customHeight="1" x14ac:dyDescent="0.75">
      <c r="B83" s="1">
        <f>$O$21</f>
        <v>2</v>
      </c>
      <c r="C83" s="1" t="s">
        <v>254</v>
      </c>
    </row>
    <row r="84" spans="2:3" ht="15" customHeight="1" x14ac:dyDescent="0.75">
      <c r="B84" s="1">
        <f>$K$62</f>
        <v>3</v>
      </c>
      <c r="C84" s="1" t="s">
        <v>326</v>
      </c>
    </row>
  </sheetData>
  <printOptions horizontalCentered="1"/>
  <pageMargins left="0.7" right="0.7" top="0.75" bottom="0.75" header="0.3" footer="0.3"/>
  <pageSetup scale="55" orientation="portrait" r:id="rId1"/>
  <headerFooter scaleWithDoc="0">
    <oddHeader>&amp;R&amp;"Times New Roman,Bold"Appendix A: A2</oddHeader>
  </headerFooter>
  <ignoredErrors>
    <ignoredError sqref="J65:L65 W59:AM61 AJ49:AM51 O47:U51 J66:U66 AB65 P65 X65 R44 Z44 K43:M43 J42:M42 W43:Y44 AA43:AB44 N45:U46 O43:Q44 R38 Z38 AL45:AM48 AJ33:AM44 W45:AK46 S33:U41 J31:U32 K37:M37 J36:M36 R36 J38:M38 J44:M51 W47:AB51 P26:Q26 O25:R25 Z25:AD25 AA26:AD26 K39:M41 K33:M35 S43:U44 AA33:AB35 AA37:AB41 L62 P62:Q62 S62:T62 AD36:AD44 J30:M30 O30:U30 O42:U42 O33:Q41 W66:AB66 W36:AB36 X25:Y26 W33:Y35 W37:Y41 W30:AM32 W42:AB42 S25:U26 AI26:AM26 AJ47:AK48 AH50:AH51 J59:U61 J52:AM58 X62 AB62 R65:T65 AF25:AM25 AF26:AG26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82"/>
  <sheetViews>
    <sheetView showGridLines="0" zoomScaleNormal="100" zoomScaleSheetLayoutView="85" workbookViewId="0">
      <selection activeCell="N15" sqref="N15"/>
    </sheetView>
  </sheetViews>
  <sheetFormatPr defaultColWidth="7.54296875" defaultRowHeight="14.5" x14ac:dyDescent="0.75"/>
  <cols>
    <col min="1" max="1" width="1.36328125" style="43" customWidth="1"/>
    <col min="2" max="2" width="2.81640625" style="1" customWidth="1"/>
    <col min="3" max="3" width="39.7265625" style="1" bestFit="1" customWidth="1"/>
    <col min="4" max="5" width="1.36328125" style="1" customWidth="1"/>
    <col min="6" max="6" width="10.81640625" style="1" customWidth="1"/>
    <col min="7" max="9" width="1.36328125" style="1" customWidth="1"/>
    <col min="10" max="10" width="10.81640625" style="1" customWidth="1"/>
    <col min="11" max="12" width="1.36328125" style="1" customWidth="1"/>
    <col min="13" max="13" width="1.36328125" style="43" customWidth="1"/>
    <col min="14" max="16384" width="7.54296875" style="1"/>
  </cols>
  <sheetData>
    <row r="1" spans="1:12" ht="14.15" customHeight="1" x14ac:dyDescent="0.75">
      <c r="A1" s="49" t="str">
        <f ca="1">TRIM(LEFT(MID(CELL("filename",A2),FIND("]",CELL("filename",A2))+1,255),3))</f>
        <v>A3</v>
      </c>
    </row>
    <row r="2" spans="1:12" ht="16.75" x14ac:dyDescent="0.75">
      <c r="A2" s="49" t="str">
        <f ca="1">TRIM(MID(CELL("filename",A2),FIND("]",CELL("filename",A2))+1,255))</f>
        <v>A3 Generation Share</v>
      </c>
      <c r="B2" s="87" t="s">
        <v>278</v>
      </c>
      <c r="C2" s="10"/>
      <c r="D2" s="10"/>
      <c r="E2" s="10"/>
      <c r="F2" s="10"/>
      <c r="G2" s="10"/>
      <c r="H2" s="10"/>
      <c r="I2" s="10"/>
      <c r="J2" s="10"/>
      <c r="K2" s="10"/>
      <c r="L2" s="10"/>
    </row>
    <row r="3" spans="1:12" s="43" customFormat="1" ht="16.75" x14ac:dyDescent="0.75">
      <c r="B3" s="82" t="s">
        <v>308</v>
      </c>
      <c r="C3" s="10"/>
      <c r="D3" s="10"/>
      <c r="E3" s="10"/>
      <c r="F3" s="10"/>
      <c r="G3" s="10"/>
      <c r="H3" s="10"/>
      <c r="I3" s="10"/>
      <c r="J3" s="10"/>
      <c r="K3" s="10"/>
      <c r="L3" s="10"/>
    </row>
    <row r="4" spans="1:12" s="43" customFormat="1" ht="15.5" x14ac:dyDescent="0.75">
      <c r="D4" s="2"/>
      <c r="E4" s="2"/>
      <c r="F4" s="2"/>
      <c r="G4" s="2"/>
      <c r="H4" s="1"/>
      <c r="I4" s="2"/>
      <c r="J4" s="2"/>
      <c r="K4" s="2"/>
      <c r="L4" s="3"/>
    </row>
    <row r="5" spans="1:12" s="43" customFormat="1" ht="15.5" x14ac:dyDescent="0.75">
      <c r="D5" s="2"/>
      <c r="E5" s="2"/>
      <c r="F5" s="2"/>
      <c r="G5" s="2"/>
      <c r="H5" s="1"/>
      <c r="I5" s="2"/>
      <c r="J5" s="2"/>
      <c r="K5" s="2"/>
      <c r="L5" s="3"/>
    </row>
    <row r="6" spans="1:12" s="43" customFormat="1" ht="15.5" x14ac:dyDescent="0.75">
      <c r="B6" s="1"/>
      <c r="C6" s="1"/>
      <c r="D6" s="2"/>
      <c r="E6" s="4" t="s">
        <v>305</v>
      </c>
      <c r="F6" s="68"/>
      <c r="G6" s="68"/>
      <c r="H6" s="1"/>
      <c r="I6" s="4" t="s">
        <v>95</v>
      </c>
      <c r="J6" s="68"/>
      <c r="K6" s="68"/>
      <c r="L6" s="3"/>
    </row>
    <row r="7" spans="1:12" s="43" customFormat="1" ht="15.5" x14ac:dyDescent="0.75">
      <c r="B7" s="1"/>
      <c r="C7" s="1"/>
      <c r="D7" s="2"/>
      <c r="E7" s="6">
        <v>-1</v>
      </c>
      <c r="F7" s="6"/>
      <c r="G7" s="5"/>
      <c r="H7" s="1"/>
      <c r="I7" s="6">
        <f>E7-1</f>
        <v>-2</v>
      </c>
      <c r="J7" s="6"/>
      <c r="K7" s="5"/>
      <c r="L7" s="3"/>
    </row>
    <row r="8" spans="1:12" s="43" customFormat="1" ht="15.5" x14ac:dyDescent="0.75">
      <c r="B8" s="1"/>
      <c r="C8" s="1"/>
      <c r="D8" s="2"/>
      <c r="E8" s="6"/>
      <c r="F8" s="6"/>
      <c r="G8" s="5"/>
      <c r="H8" s="1"/>
      <c r="I8" s="6" t="str">
        <f>"("&amp;-$E$7&amp;")/"&amp;TEXT($F$14,"#,##0.0")</f>
        <v>(1)/3,219.1</v>
      </c>
      <c r="J8" s="6"/>
      <c r="K8" s="5"/>
      <c r="L8" s="3"/>
    </row>
    <row r="9" spans="1:12" s="43" customFormat="1" x14ac:dyDescent="0.75">
      <c r="B9" s="1"/>
      <c r="C9" s="1"/>
      <c r="D9" s="2"/>
      <c r="E9" s="1"/>
      <c r="F9" s="2"/>
      <c r="G9" s="1"/>
      <c r="H9" s="1"/>
      <c r="I9" s="1"/>
      <c r="J9" s="2"/>
      <c r="K9" s="1"/>
      <c r="L9" s="2"/>
    </row>
    <row r="10" spans="1:12" s="43" customFormat="1" ht="15" customHeight="1" x14ac:dyDescent="0.75">
      <c r="B10" s="1"/>
      <c r="C10" s="11" t="s">
        <v>93</v>
      </c>
      <c r="D10" s="2"/>
      <c r="E10" s="1" t="s">
        <v>59</v>
      </c>
      <c r="F10" s="20">
        <f>'Dec 2021 TS 10-K BalSht ($M)'!$L$14</f>
        <v>1731.0360000000003</v>
      </c>
      <c r="G10" s="77">
        <v>1</v>
      </c>
      <c r="H10" s="1"/>
      <c r="I10" s="1"/>
      <c r="J10" s="19">
        <f>F10/(F13+F10)</f>
        <v>0.5892631742344504</v>
      </c>
      <c r="L10" s="2"/>
    </row>
    <row r="11" spans="1:12" s="43" customFormat="1" ht="15" customHeight="1" thickBot="1" x14ac:dyDescent="0.9">
      <c r="B11" s="1"/>
      <c r="C11" s="11" t="s">
        <v>210</v>
      </c>
      <c r="D11" s="2"/>
      <c r="E11" s="1"/>
      <c r="F11" s="20">
        <f>281424/1000</f>
        <v>281.42399999999998</v>
      </c>
      <c r="G11" s="77">
        <f>G10+1</f>
        <v>2</v>
      </c>
      <c r="H11" s="1"/>
      <c r="I11" s="1"/>
      <c r="J11" s="19"/>
      <c r="K11" s="1"/>
      <c r="L11" s="2"/>
    </row>
    <row r="12" spans="1:12" s="43" customFormat="1" ht="15" customHeight="1" thickBot="1" x14ac:dyDescent="0.9">
      <c r="B12" s="1"/>
      <c r="C12" s="11" t="s">
        <v>184</v>
      </c>
      <c r="D12" s="1"/>
      <c r="E12" s="12"/>
      <c r="F12" s="218">
        <f>SUM(F10:F11)</f>
        <v>2012.4600000000003</v>
      </c>
      <c r="G12" s="12"/>
      <c r="I12" s="9"/>
      <c r="J12" s="24">
        <f>$F12/$F$14</f>
        <v>0.62517163438179946</v>
      </c>
      <c r="K12" s="17"/>
      <c r="L12" s="2"/>
    </row>
    <row r="13" spans="1:12" s="43" customFormat="1" ht="15" customHeight="1" x14ac:dyDescent="0.75">
      <c r="B13" s="1"/>
      <c r="C13" s="11" t="s">
        <v>94</v>
      </c>
      <c r="D13" s="1"/>
      <c r="E13" s="1"/>
      <c r="F13" s="20">
        <f>'Dec 2021 TS 10-K BalSht ($M)'!$M$14</f>
        <v>1206.5919999999999</v>
      </c>
      <c r="G13" s="77">
        <f>G10</f>
        <v>1</v>
      </c>
      <c r="H13" s="1"/>
      <c r="I13" s="1"/>
      <c r="J13" s="19">
        <f>$F13/$F$14</f>
        <v>0.3748283656182006</v>
      </c>
      <c r="K13" s="1"/>
      <c r="L13" s="2"/>
    </row>
    <row r="14" spans="1:12" s="43" customFormat="1" ht="15" customHeight="1" x14ac:dyDescent="0.75">
      <c r="B14" s="1"/>
      <c r="C14" s="7" t="s">
        <v>262</v>
      </c>
      <c r="D14" s="1"/>
      <c r="E14" s="18" t="s">
        <v>59</v>
      </c>
      <c r="F14" s="226">
        <f>SUM(F12:F13)</f>
        <v>3219.0520000000001</v>
      </c>
      <c r="G14" s="18"/>
      <c r="I14" s="18"/>
      <c r="J14" s="95">
        <f>$F14/$F$14</f>
        <v>1</v>
      </c>
      <c r="K14" s="18"/>
      <c r="L14" s="2"/>
    </row>
    <row r="15" spans="1:12" s="43" customFormat="1" ht="15" customHeight="1" x14ac:dyDescent="0.75">
      <c r="B15" s="1"/>
      <c r="C15" s="1"/>
      <c r="D15" s="1"/>
      <c r="E15" s="1"/>
      <c r="F15" s="1"/>
      <c r="G15" s="1"/>
      <c r="H15" s="1"/>
      <c r="I15" s="1"/>
      <c r="J15" s="2"/>
      <c r="K15" s="1"/>
      <c r="L15" s="2"/>
    </row>
    <row r="16" spans="1:12" s="43" customFormat="1" ht="15" customHeight="1" x14ac:dyDescent="0.75">
      <c r="B16" s="1"/>
      <c r="C16" s="1"/>
      <c r="D16" s="1"/>
      <c r="E16" s="1"/>
      <c r="F16" s="1"/>
      <c r="G16" s="1"/>
      <c r="H16" s="1"/>
      <c r="I16" s="1"/>
      <c r="J16" s="2"/>
      <c r="K16" s="1"/>
      <c r="L16" s="2"/>
    </row>
    <row r="17" spans="1:13" s="43" customFormat="1" x14ac:dyDescent="0.75">
      <c r="B17" s="8" t="s">
        <v>60</v>
      </c>
      <c r="C17" s="1"/>
      <c r="D17" s="1"/>
      <c r="E17" s="1"/>
      <c r="F17" s="1"/>
      <c r="G17" s="1"/>
      <c r="H17" s="1"/>
      <c r="I17" s="1"/>
      <c r="J17" s="2"/>
      <c r="K17" s="1"/>
      <c r="L17" s="2"/>
    </row>
    <row r="18" spans="1:13" s="43" customFormat="1" ht="15" customHeight="1" x14ac:dyDescent="0.75">
      <c r="A18" s="1"/>
      <c r="B18" s="26"/>
      <c r="C18" s="25" t="s">
        <v>164</v>
      </c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s="43" customFormat="1" ht="15" customHeight="1" x14ac:dyDescent="0.75">
      <c r="A19" s="1"/>
      <c r="B19" s="1">
        <v>1</v>
      </c>
      <c r="C19" s="1" t="s">
        <v>318</v>
      </c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s="43" customFormat="1" ht="15" customHeight="1" x14ac:dyDescent="0.75">
      <c r="A20" s="1"/>
      <c r="B20" s="1">
        <v>2</v>
      </c>
      <c r="C20" s="1" t="s">
        <v>319</v>
      </c>
      <c r="D20" s="1"/>
      <c r="E20" s="1"/>
      <c r="F20" s="1"/>
      <c r="G20" s="1"/>
      <c r="H20" s="1"/>
      <c r="I20" s="1"/>
      <c r="J20" s="1"/>
      <c r="K20" s="1"/>
      <c r="L20" s="1"/>
      <c r="M20" s="1"/>
    </row>
    <row r="65" spans="16:24" x14ac:dyDescent="0.75">
      <c r="P65" s="43"/>
      <c r="Q65" s="43"/>
      <c r="R65" s="43"/>
      <c r="S65" s="43"/>
      <c r="T65" s="43"/>
      <c r="U65" s="43"/>
      <c r="V65" s="43"/>
      <c r="W65" s="43"/>
      <c r="X65" s="43"/>
    </row>
    <row r="66" spans="16:24" x14ac:dyDescent="0.75">
      <c r="P66" s="43"/>
      <c r="Q66" s="43"/>
      <c r="R66" s="43"/>
      <c r="S66" s="43"/>
      <c r="T66" s="43"/>
      <c r="U66" s="43"/>
      <c r="V66" s="43"/>
      <c r="W66" s="43"/>
      <c r="X66" s="43"/>
    </row>
    <row r="67" spans="16:24" x14ac:dyDescent="0.75">
      <c r="P67" s="43"/>
      <c r="Q67" s="43"/>
      <c r="R67" s="43"/>
      <c r="S67" s="43"/>
      <c r="T67" s="43"/>
      <c r="U67" s="43"/>
      <c r="V67" s="43"/>
      <c r="W67" s="43"/>
      <c r="X67" s="43"/>
    </row>
    <row r="68" spans="16:24" x14ac:dyDescent="0.75">
      <c r="P68" s="43"/>
      <c r="Q68" s="43"/>
      <c r="R68" s="43"/>
      <c r="S68" s="43"/>
      <c r="T68" s="43"/>
      <c r="U68" s="43"/>
      <c r="V68" s="43"/>
      <c r="W68" s="43"/>
      <c r="X68" s="43"/>
    </row>
    <row r="69" spans="16:24" x14ac:dyDescent="0.75">
      <c r="P69" s="43"/>
      <c r="Q69" s="43"/>
      <c r="R69" s="43"/>
      <c r="S69" s="43"/>
      <c r="T69" s="43"/>
      <c r="U69" s="43"/>
      <c r="V69" s="43"/>
      <c r="W69" s="43"/>
      <c r="X69" s="43"/>
    </row>
    <row r="70" spans="16:24" x14ac:dyDescent="0.75">
      <c r="P70" s="43"/>
      <c r="Q70" s="43"/>
      <c r="R70" s="43"/>
      <c r="S70" s="43"/>
      <c r="T70" s="43"/>
      <c r="U70" s="43"/>
      <c r="V70" s="43"/>
      <c r="W70" s="43"/>
      <c r="X70" s="43"/>
    </row>
    <row r="71" spans="16:24" x14ac:dyDescent="0.75">
      <c r="P71" s="43"/>
      <c r="Q71" s="43"/>
      <c r="R71" s="43"/>
      <c r="S71" s="43"/>
      <c r="T71" s="43"/>
      <c r="U71" s="43"/>
      <c r="V71" s="43"/>
      <c r="W71" s="43"/>
      <c r="X71" s="43"/>
    </row>
    <row r="72" spans="16:24" x14ac:dyDescent="0.75">
      <c r="P72" s="43"/>
      <c r="Q72" s="43"/>
      <c r="R72" s="43"/>
      <c r="S72" s="43"/>
      <c r="T72" s="43"/>
      <c r="U72" s="43"/>
      <c r="V72" s="43"/>
      <c r="W72" s="43"/>
      <c r="X72" s="43"/>
    </row>
    <row r="73" spans="16:24" x14ac:dyDescent="0.75">
      <c r="P73" s="43"/>
      <c r="Q73" s="43"/>
      <c r="R73" s="43"/>
      <c r="S73" s="43"/>
      <c r="T73" s="43"/>
      <c r="U73" s="43"/>
      <c r="V73" s="43"/>
      <c r="W73" s="43"/>
      <c r="X73" s="43"/>
    </row>
    <row r="74" spans="16:24" x14ac:dyDescent="0.75">
      <c r="P74" s="43"/>
      <c r="Q74" s="43"/>
      <c r="R74" s="43"/>
      <c r="S74" s="43"/>
      <c r="T74" s="43"/>
      <c r="U74" s="43"/>
      <c r="V74" s="43"/>
      <c r="W74" s="43"/>
      <c r="X74" s="43"/>
    </row>
    <row r="75" spans="16:24" x14ac:dyDescent="0.75">
      <c r="P75" s="43"/>
      <c r="Q75" s="43"/>
      <c r="R75" s="43"/>
      <c r="S75" s="43"/>
      <c r="T75" s="43"/>
      <c r="U75" s="43"/>
      <c r="V75" s="43"/>
      <c r="W75" s="43"/>
      <c r="X75" s="43"/>
    </row>
    <row r="76" spans="16:24" x14ac:dyDescent="0.75">
      <c r="P76" s="43"/>
      <c r="Q76" s="43"/>
      <c r="R76" s="43"/>
      <c r="S76" s="43"/>
      <c r="T76" s="43"/>
      <c r="U76" s="43"/>
      <c r="V76" s="43"/>
      <c r="W76" s="43"/>
      <c r="X76" s="43"/>
    </row>
    <row r="77" spans="16:24" x14ac:dyDescent="0.75">
      <c r="P77" s="43"/>
      <c r="Q77" s="43"/>
      <c r="R77" s="43"/>
      <c r="S77" s="43"/>
      <c r="T77" s="43"/>
      <c r="U77" s="43"/>
      <c r="V77" s="43"/>
      <c r="W77" s="43"/>
      <c r="X77" s="43"/>
    </row>
    <row r="78" spans="16:24" x14ac:dyDescent="0.75">
      <c r="P78" s="43"/>
      <c r="Q78" s="43"/>
      <c r="R78" s="43"/>
      <c r="S78" s="43"/>
      <c r="T78" s="43"/>
      <c r="U78" s="43"/>
      <c r="V78" s="43"/>
      <c r="W78" s="43"/>
      <c r="X78" s="43"/>
    </row>
    <row r="79" spans="16:24" x14ac:dyDescent="0.75">
      <c r="P79" s="43"/>
      <c r="Q79" s="43"/>
      <c r="R79" s="43"/>
      <c r="S79" s="43"/>
      <c r="T79" s="43"/>
      <c r="U79" s="43"/>
      <c r="V79" s="43"/>
      <c r="W79" s="43"/>
      <c r="X79" s="43"/>
    </row>
    <row r="80" spans="16:24" x14ac:dyDescent="0.75">
      <c r="P80" s="43"/>
      <c r="Q80" s="43"/>
      <c r="R80" s="43"/>
      <c r="S80" s="43"/>
      <c r="T80" s="43"/>
      <c r="U80" s="43"/>
      <c r="V80" s="43"/>
      <c r="W80" s="43"/>
      <c r="X80" s="43"/>
    </row>
    <row r="81" spans="16:24" x14ac:dyDescent="0.75">
      <c r="P81" s="43"/>
      <c r="Q81" s="43"/>
      <c r="R81" s="43"/>
      <c r="S81" s="43"/>
      <c r="T81" s="43"/>
      <c r="U81" s="43"/>
      <c r="V81" s="43"/>
      <c r="W81" s="43"/>
      <c r="X81" s="43"/>
    </row>
    <row r="82" spans="16:24" x14ac:dyDescent="0.75">
      <c r="P82" s="43"/>
      <c r="Q82" s="43"/>
      <c r="R82" s="43"/>
      <c r="S82" s="43"/>
      <c r="T82" s="43"/>
      <c r="U82" s="43"/>
      <c r="V82" s="43"/>
      <c r="W82" s="43"/>
      <c r="X82" s="43"/>
    </row>
  </sheetData>
  <printOptions horizontalCentered="1"/>
  <pageMargins left="0.7" right="0.7" top="0.75" bottom="0.75" header="0.3" footer="0.3"/>
  <pageSetup orientation="landscape" r:id="rId1"/>
  <headerFooter scaleWithDoc="0">
    <oddHeader>&amp;R&amp;"Times New Roman,Bold"&amp;12Appendix A: A3</oddHeader>
  </headerFooter>
  <ignoredErrors>
    <ignoredError sqref="F13" formula="1"/>
    <ignoredError sqref="G12:H12 H10 H11 G14:H15 H13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78"/>
  <sheetViews>
    <sheetView showGridLines="0" zoomScaleNormal="100" zoomScaleSheetLayoutView="85" workbookViewId="0"/>
  </sheetViews>
  <sheetFormatPr defaultColWidth="7.54296875" defaultRowHeight="14.5" x14ac:dyDescent="0.75"/>
  <cols>
    <col min="1" max="1" width="1.36328125" style="43" customWidth="1"/>
    <col min="2" max="2" width="2.81640625" style="1" customWidth="1"/>
    <col min="3" max="3" width="39.7265625" style="1" bestFit="1" customWidth="1"/>
    <col min="4" max="5" width="1.36328125" style="1" customWidth="1"/>
    <col min="6" max="6" width="10.81640625" style="1" customWidth="1"/>
    <col min="7" max="9" width="1.36328125" style="1" customWidth="1"/>
    <col min="10" max="10" width="10.81640625" style="1" customWidth="1"/>
    <col min="11" max="12" width="1.36328125" style="1" customWidth="1"/>
    <col min="13" max="13" width="1.36328125" style="43" customWidth="1"/>
    <col min="14" max="16384" width="7.54296875" style="1"/>
  </cols>
  <sheetData>
    <row r="1" spans="1:14" ht="14.15" customHeight="1" x14ac:dyDescent="0.75">
      <c r="A1" s="49" t="str">
        <f ca="1">TRIM(LEFT(MID(CELL("filename",A2),FIND("]",CELL("filename",A2))+1,255),3))</f>
        <v>A4</v>
      </c>
    </row>
    <row r="2" spans="1:14" ht="16.75" x14ac:dyDescent="0.75">
      <c r="A2" s="49" t="str">
        <f ca="1">TRIM(MID(CELL("filename",A2),FIND("]",CELL("filename",A2))+1,255))</f>
        <v>A4 Springerville SRP Adj</v>
      </c>
      <c r="B2" s="87" t="s">
        <v>278</v>
      </c>
      <c r="C2" s="10"/>
      <c r="D2" s="10"/>
      <c r="E2" s="10"/>
      <c r="F2" s="10"/>
      <c r="G2" s="10"/>
      <c r="H2" s="10"/>
      <c r="I2" s="10"/>
      <c r="J2" s="10"/>
      <c r="K2" s="10"/>
      <c r="L2" s="10"/>
    </row>
    <row r="3" spans="1:14" s="43" customFormat="1" ht="16.75" x14ac:dyDescent="0.75">
      <c r="B3" s="82" t="s">
        <v>215</v>
      </c>
      <c r="C3" s="10"/>
      <c r="D3" s="10"/>
      <c r="E3" s="10"/>
      <c r="F3" s="10"/>
      <c r="G3" s="10"/>
      <c r="H3" s="10"/>
      <c r="I3" s="10"/>
      <c r="J3" s="10"/>
      <c r="K3" s="10"/>
      <c r="L3" s="10"/>
    </row>
    <row r="4" spans="1:14" s="43" customFormat="1" ht="15.5" x14ac:dyDescent="0.75">
      <c r="D4" s="2"/>
      <c r="E4" s="2"/>
      <c r="F4" s="2"/>
      <c r="G4" s="2"/>
      <c r="H4" s="1"/>
      <c r="I4" s="2"/>
      <c r="J4" s="2"/>
      <c r="K4" s="2"/>
      <c r="L4" s="3"/>
    </row>
    <row r="5" spans="1:14" s="43" customFormat="1" ht="15.5" x14ac:dyDescent="0.75">
      <c r="D5" s="2"/>
      <c r="E5" s="2"/>
      <c r="F5" s="2"/>
      <c r="G5" s="2"/>
      <c r="H5" s="1"/>
      <c r="I5" s="2"/>
      <c r="J5" s="2"/>
      <c r="K5" s="2"/>
      <c r="L5" s="3"/>
    </row>
    <row r="6" spans="1:14" s="43" customFormat="1" ht="15.5" x14ac:dyDescent="0.75">
      <c r="A6" s="69"/>
      <c r="B6" s="1"/>
      <c r="C6" s="1"/>
      <c r="D6" s="14"/>
      <c r="E6" s="15" t="s">
        <v>303</v>
      </c>
      <c r="F6" s="66"/>
      <c r="G6" s="66"/>
      <c r="H6" s="13"/>
      <c r="I6" s="15"/>
      <c r="J6" s="66"/>
      <c r="K6" s="66"/>
      <c r="L6" s="16"/>
      <c r="M6" s="69"/>
    </row>
    <row r="7" spans="1:14" s="43" customFormat="1" ht="15.5" x14ac:dyDescent="0.75">
      <c r="B7" s="1"/>
      <c r="C7" s="1"/>
      <c r="D7" s="2"/>
      <c r="E7" s="4" t="s">
        <v>304</v>
      </c>
      <c r="F7" s="68"/>
      <c r="G7" s="68"/>
      <c r="H7" s="1"/>
      <c r="I7" s="4" t="s">
        <v>95</v>
      </c>
      <c r="J7" s="68"/>
      <c r="K7" s="68"/>
      <c r="L7" s="3"/>
    </row>
    <row r="8" spans="1:14" s="43" customFormat="1" ht="15.5" x14ac:dyDescent="0.75">
      <c r="B8" s="1"/>
      <c r="C8" s="1"/>
      <c r="D8" s="2"/>
      <c r="E8" s="6">
        <v>-1</v>
      </c>
      <c r="F8" s="6"/>
      <c r="G8" s="5"/>
      <c r="H8" s="1"/>
      <c r="I8" s="6">
        <f>E8-1</f>
        <v>-2</v>
      </c>
      <c r="J8" s="6"/>
      <c r="K8" s="5"/>
      <c r="L8" s="3"/>
    </row>
    <row r="9" spans="1:14" s="43" customFormat="1" ht="15.5" x14ac:dyDescent="0.75">
      <c r="B9" s="1"/>
      <c r="C9" s="1"/>
      <c r="D9" s="2"/>
      <c r="E9" s="6"/>
      <c r="F9" s="6"/>
      <c r="G9" s="5"/>
      <c r="H9" s="1"/>
      <c r="I9" s="6" t="str">
        <f>"("&amp;-$E$8&amp;")/"&amp;TEXT($F$13,"#,##0")</f>
        <v>(1)/419</v>
      </c>
      <c r="J9" s="6"/>
      <c r="K9" s="5"/>
      <c r="L9" s="3"/>
    </row>
    <row r="10" spans="1:14" s="43" customFormat="1" ht="15.25" thickBot="1" x14ac:dyDescent="0.9">
      <c r="B10" s="1"/>
      <c r="C10" s="7"/>
      <c r="D10" s="2"/>
      <c r="E10" s="1"/>
      <c r="F10" s="2"/>
      <c r="G10" s="1"/>
      <c r="H10" s="1"/>
      <c r="I10" s="1"/>
      <c r="J10" s="2"/>
      <c r="K10" s="1"/>
      <c r="L10" s="2"/>
    </row>
    <row r="11" spans="1:14" s="43" customFormat="1" ht="15" customHeight="1" thickBot="1" x14ac:dyDescent="0.9">
      <c r="B11" s="1"/>
      <c r="C11" s="7" t="s">
        <v>212</v>
      </c>
      <c r="D11" s="2"/>
      <c r="E11" s="1"/>
      <c r="F11" s="20">
        <f>F13-F12</f>
        <v>319</v>
      </c>
      <c r="G11" s="1"/>
      <c r="H11" s="1"/>
      <c r="I11" s="9"/>
      <c r="J11" s="24">
        <f>F11/F$13</f>
        <v>0.76133651551312653</v>
      </c>
      <c r="K11" s="17"/>
      <c r="L11" s="2"/>
      <c r="N11" s="92"/>
    </row>
    <row r="12" spans="1:14" s="43" customFormat="1" ht="15" customHeight="1" x14ac:dyDescent="0.75">
      <c r="B12" s="1"/>
      <c r="C12" s="7" t="s">
        <v>213</v>
      </c>
      <c r="D12" s="2"/>
      <c r="E12" s="1"/>
      <c r="F12" s="20">
        <v>100</v>
      </c>
      <c r="G12" s="77">
        <v>1</v>
      </c>
      <c r="H12" s="1"/>
      <c r="I12" s="1"/>
      <c r="J12" s="19">
        <f>F12/F$13</f>
        <v>0.2386634844868735</v>
      </c>
      <c r="K12" s="1"/>
      <c r="L12" s="2"/>
    </row>
    <row r="13" spans="1:14" s="43" customFormat="1" ht="15" customHeight="1" x14ac:dyDescent="0.75">
      <c r="B13" s="1"/>
      <c r="C13" s="7" t="s">
        <v>214</v>
      </c>
      <c r="D13" s="1"/>
      <c r="E13" s="18"/>
      <c r="F13" s="210">
        <v>419</v>
      </c>
      <c r="G13" s="211">
        <v>1</v>
      </c>
      <c r="I13" s="18"/>
      <c r="J13" s="95">
        <f>F13/F$13</f>
        <v>1</v>
      </c>
      <c r="K13" s="18"/>
      <c r="L13" s="2"/>
    </row>
    <row r="14" spans="1:14" s="43" customFormat="1" ht="15" customHeight="1" x14ac:dyDescent="0.75">
      <c r="B14" s="1"/>
      <c r="C14" s="1"/>
      <c r="D14" s="1"/>
      <c r="E14" s="1"/>
      <c r="F14" s="1"/>
      <c r="G14" s="1"/>
      <c r="H14" s="1"/>
      <c r="I14" s="1"/>
      <c r="J14" s="2"/>
      <c r="K14" s="1"/>
      <c r="L14" s="2"/>
    </row>
    <row r="15" spans="1:14" s="43" customFormat="1" ht="15" customHeight="1" x14ac:dyDescent="0.75">
      <c r="B15" s="1"/>
      <c r="C15" s="1"/>
      <c r="D15" s="1"/>
      <c r="E15" s="1"/>
      <c r="F15" s="1"/>
      <c r="G15" s="1"/>
      <c r="H15" s="1"/>
      <c r="I15" s="1"/>
      <c r="J15" s="2"/>
      <c r="K15" s="1"/>
      <c r="L15" s="2"/>
    </row>
    <row r="16" spans="1:14" s="43" customFormat="1" x14ac:dyDescent="0.75">
      <c r="B16" s="8" t="s">
        <v>60</v>
      </c>
      <c r="C16" s="1"/>
      <c r="D16" s="1"/>
      <c r="E16" s="1"/>
      <c r="F16" s="1"/>
      <c r="G16" s="1"/>
      <c r="H16" s="1"/>
      <c r="I16" s="1"/>
      <c r="J16" s="2"/>
      <c r="K16" s="1"/>
      <c r="L16" s="2"/>
    </row>
    <row r="17" spans="1:14" s="43" customFormat="1" ht="15" customHeight="1" x14ac:dyDescent="0.75">
      <c r="A17" s="1"/>
      <c r="B17" s="1">
        <v>1</v>
      </c>
      <c r="C17" s="1" t="s">
        <v>320</v>
      </c>
      <c r="D17" s="1"/>
      <c r="E17" s="1"/>
      <c r="F17" s="1"/>
      <c r="G17" s="1"/>
      <c r="H17" s="1"/>
      <c r="I17" s="1"/>
      <c r="J17" s="1"/>
      <c r="K17" s="1"/>
      <c r="L17" s="1"/>
    </row>
    <row r="18" spans="1:14" x14ac:dyDescent="0.75">
      <c r="N18" s="43"/>
    </row>
    <row r="19" spans="1:14" x14ac:dyDescent="0.75">
      <c r="N19" s="43"/>
    </row>
    <row r="20" spans="1:14" x14ac:dyDescent="0.75">
      <c r="N20" s="43"/>
    </row>
    <row r="21" spans="1:14" x14ac:dyDescent="0.75">
      <c r="C21" s="1" t="s">
        <v>211</v>
      </c>
      <c r="N21" s="43"/>
    </row>
    <row r="61" spans="18:26" x14ac:dyDescent="0.75">
      <c r="R61" s="43"/>
      <c r="S61" s="43"/>
      <c r="T61" s="43"/>
      <c r="U61" s="43"/>
      <c r="V61" s="43"/>
      <c r="W61" s="43"/>
      <c r="X61" s="43"/>
      <c r="Y61" s="43"/>
      <c r="Z61" s="43"/>
    </row>
    <row r="62" spans="18:26" x14ac:dyDescent="0.75">
      <c r="R62" s="43"/>
      <c r="S62" s="43"/>
      <c r="T62" s="43"/>
      <c r="U62" s="43"/>
      <c r="V62" s="43"/>
      <c r="W62" s="43"/>
      <c r="X62" s="43"/>
      <c r="Y62" s="43"/>
      <c r="Z62" s="43"/>
    </row>
    <row r="63" spans="18:26" x14ac:dyDescent="0.75">
      <c r="R63" s="43"/>
      <c r="S63" s="43"/>
      <c r="T63" s="43"/>
      <c r="U63" s="43"/>
      <c r="V63" s="43"/>
      <c r="W63" s="43"/>
      <c r="X63" s="43"/>
      <c r="Y63" s="43"/>
      <c r="Z63" s="43"/>
    </row>
    <row r="64" spans="18:26" x14ac:dyDescent="0.75">
      <c r="R64" s="43"/>
      <c r="S64" s="43"/>
      <c r="T64" s="43"/>
      <c r="U64" s="43"/>
      <c r="V64" s="43"/>
      <c r="W64" s="43"/>
      <c r="X64" s="43"/>
      <c r="Y64" s="43"/>
      <c r="Z64" s="43"/>
    </row>
    <row r="65" spans="18:26" x14ac:dyDescent="0.75">
      <c r="R65" s="43"/>
      <c r="S65" s="43"/>
      <c r="T65" s="43"/>
      <c r="U65" s="43"/>
      <c r="V65" s="43"/>
      <c r="W65" s="43"/>
      <c r="X65" s="43"/>
      <c r="Y65" s="43"/>
      <c r="Z65" s="43"/>
    </row>
    <row r="66" spans="18:26" x14ac:dyDescent="0.75">
      <c r="R66" s="43"/>
      <c r="S66" s="43"/>
      <c r="T66" s="43"/>
      <c r="U66" s="43"/>
      <c r="V66" s="43"/>
      <c r="W66" s="43"/>
      <c r="X66" s="43"/>
      <c r="Y66" s="43"/>
      <c r="Z66" s="43"/>
    </row>
    <row r="67" spans="18:26" x14ac:dyDescent="0.75">
      <c r="R67" s="43"/>
      <c r="S67" s="43"/>
      <c r="T67" s="43"/>
      <c r="U67" s="43"/>
      <c r="V67" s="43"/>
      <c r="W67" s="43"/>
      <c r="X67" s="43"/>
      <c r="Y67" s="43"/>
      <c r="Z67" s="43"/>
    </row>
    <row r="68" spans="18:26" x14ac:dyDescent="0.75">
      <c r="R68" s="43"/>
      <c r="S68" s="43"/>
      <c r="T68" s="43"/>
      <c r="U68" s="43"/>
      <c r="V68" s="43"/>
      <c r="W68" s="43"/>
      <c r="X68" s="43"/>
      <c r="Y68" s="43"/>
      <c r="Z68" s="43"/>
    </row>
    <row r="69" spans="18:26" x14ac:dyDescent="0.75">
      <c r="R69" s="43"/>
      <c r="S69" s="43"/>
      <c r="T69" s="43"/>
      <c r="U69" s="43"/>
      <c r="V69" s="43"/>
      <c r="W69" s="43"/>
      <c r="X69" s="43"/>
      <c r="Y69" s="43"/>
      <c r="Z69" s="43"/>
    </row>
    <row r="70" spans="18:26" x14ac:dyDescent="0.75">
      <c r="R70" s="43"/>
      <c r="S70" s="43"/>
      <c r="T70" s="43"/>
      <c r="U70" s="43"/>
      <c r="V70" s="43"/>
      <c r="W70" s="43"/>
      <c r="X70" s="43"/>
      <c r="Y70" s="43"/>
      <c r="Z70" s="43"/>
    </row>
    <row r="71" spans="18:26" x14ac:dyDescent="0.75">
      <c r="R71" s="43"/>
      <c r="S71" s="43"/>
      <c r="T71" s="43"/>
      <c r="U71" s="43"/>
      <c r="V71" s="43"/>
      <c r="W71" s="43"/>
      <c r="X71" s="43"/>
      <c r="Y71" s="43"/>
      <c r="Z71" s="43"/>
    </row>
    <row r="72" spans="18:26" x14ac:dyDescent="0.75">
      <c r="R72" s="43"/>
      <c r="S72" s="43"/>
      <c r="T72" s="43"/>
      <c r="U72" s="43"/>
      <c r="V72" s="43"/>
      <c r="W72" s="43"/>
      <c r="X72" s="43"/>
      <c r="Y72" s="43"/>
      <c r="Z72" s="43"/>
    </row>
    <row r="73" spans="18:26" x14ac:dyDescent="0.75">
      <c r="R73" s="43"/>
      <c r="S73" s="43"/>
      <c r="T73" s="43"/>
      <c r="U73" s="43"/>
      <c r="V73" s="43"/>
      <c r="W73" s="43"/>
      <c r="X73" s="43"/>
      <c r="Y73" s="43"/>
      <c r="Z73" s="43"/>
    </row>
    <row r="74" spans="18:26" x14ac:dyDescent="0.75">
      <c r="R74" s="43"/>
      <c r="S74" s="43"/>
      <c r="T74" s="43"/>
      <c r="U74" s="43"/>
      <c r="V74" s="43"/>
      <c r="W74" s="43"/>
      <c r="X74" s="43"/>
      <c r="Y74" s="43"/>
      <c r="Z74" s="43"/>
    </row>
    <row r="75" spans="18:26" x14ac:dyDescent="0.75">
      <c r="R75" s="43"/>
      <c r="S75" s="43"/>
      <c r="T75" s="43"/>
      <c r="U75" s="43"/>
      <c r="V75" s="43"/>
      <c r="W75" s="43"/>
      <c r="X75" s="43"/>
      <c r="Y75" s="43"/>
      <c r="Z75" s="43"/>
    </row>
    <row r="76" spans="18:26" x14ac:dyDescent="0.75">
      <c r="R76" s="43"/>
      <c r="S76" s="43"/>
      <c r="T76" s="43"/>
      <c r="U76" s="43"/>
      <c r="V76" s="43"/>
      <c r="W76" s="43"/>
      <c r="X76" s="43"/>
      <c r="Y76" s="43"/>
      <c r="Z76" s="43"/>
    </row>
    <row r="77" spans="18:26" x14ac:dyDescent="0.75">
      <c r="R77" s="43"/>
      <c r="S77" s="43"/>
      <c r="T77" s="43"/>
      <c r="U77" s="43"/>
      <c r="V77" s="43"/>
      <c r="W77" s="43"/>
      <c r="X77" s="43"/>
      <c r="Y77" s="43"/>
      <c r="Z77" s="43"/>
    </row>
    <row r="78" spans="18:26" x14ac:dyDescent="0.75">
      <c r="R78" s="43"/>
      <c r="S78" s="43"/>
      <c r="T78" s="43"/>
      <c r="U78" s="43"/>
      <c r="V78" s="43"/>
      <c r="W78" s="43"/>
      <c r="X78" s="43"/>
      <c r="Y78" s="43"/>
      <c r="Z78" s="43"/>
    </row>
  </sheetData>
  <printOptions horizontalCentered="1"/>
  <pageMargins left="0.7" right="0.7" top="0.75" bottom="0.75" header="0.3" footer="0.3"/>
  <pageSetup orientation="landscape" r:id="rId1"/>
  <headerFooter scaleWithDoc="0">
    <oddHeader>&amp;R&amp;"Times New Roman,Bold"&amp;12Appendix A: A4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G41"/>
  <sheetViews>
    <sheetView showGridLines="0" zoomScale="85" zoomScaleNormal="85" zoomScaleSheetLayoutView="85" workbookViewId="0"/>
  </sheetViews>
  <sheetFormatPr defaultColWidth="7.54296875" defaultRowHeight="14.5" x14ac:dyDescent="0.75"/>
  <cols>
    <col min="1" max="1" width="1.36328125" style="43" customWidth="1"/>
    <col min="2" max="2" width="2.81640625" style="1" customWidth="1"/>
    <col min="3" max="3" width="54.36328125" style="1" customWidth="1"/>
    <col min="4" max="5" width="1.36328125" style="1" customWidth="1"/>
    <col min="6" max="6" width="10.81640625" style="1" customWidth="1"/>
    <col min="7" max="9" width="1.36328125" style="1" customWidth="1"/>
    <col min="10" max="10" width="10.81640625" style="1" customWidth="1"/>
    <col min="11" max="11" width="2.26953125" style="1" bestFit="1" customWidth="1"/>
    <col min="12" max="13" width="1.36328125" style="1" customWidth="1"/>
    <col min="14" max="14" width="10.81640625" style="1" customWidth="1"/>
    <col min="15" max="15" width="2.26953125" style="1" bestFit="1" customWidth="1"/>
    <col min="16" max="17" width="1.36328125" style="1" customWidth="1"/>
    <col min="18" max="18" width="37.7265625" style="1" customWidth="1"/>
    <col min="19" max="19" width="2.26953125" style="1" bestFit="1" customWidth="1"/>
    <col min="20" max="20" width="1.36328125" style="1" customWidth="1"/>
    <col min="21" max="21" width="1.36328125" style="43" customWidth="1"/>
    <col min="22" max="16384" width="7.54296875" style="1"/>
  </cols>
  <sheetData>
    <row r="1" spans="1:22" x14ac:dyDescent="0.75">
      <c r="A1" s="49" t="str">
        <f ca="1">TRIM(LEFT(MID(CELL("filename",A2),FIND("]",CELL("filename",A2))+1,255),3))</f>
        <v>A5</v>
      </c>
    </row>
    <row r="2" spans="1:22" ht="16.75" x14ac:dyDescent="0.75">
      <c r="A2" s="49" t="str">
        <f ca="1">TRIM(MID(CELL("filename",A2),FIND("]",CELL("filename",A2))+1,255))</f>
        <v>A5 Other Liab</v>
      </c>
      <c r="B2" s="87" t="s">
        <v>278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spans="1:22" s="43" customFormat="1" ht="16.75" x14ac:dyDescent="0.75">
      <c r="B3" s="82" t="s">
        <v>108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V3" s="92"/>
    </row>
    <row r="4" spans="1:22" s="47" customFormat="1" ht="15.75" customHeight="1" x14ac:dyDescent="0.75"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</row>
    <row r="5" spans="1:22" s="43" customFormat="1" ht="15.75" customHeight="1" x14ac:dyDescent="0.75"/>
    <row r="6" spans="1:22" s="43" customFormat="1" ht="15.75" customHeight="1" x14ac:dyDescent="0.75">
      <c r="M6" s="15" t="s">
        <v>136</v>
      </c>
      <c r="N6" s="15"/>
      <c r="O6" s="15"/>
    </row>
    <row r="7" spans="1:22" s="43" customFormat="1" x14ac:dyDescent="0.75">
      <c r="B7" s="1"/>
      <c r="C7" s="1"/>
      <c r="D7" s="13"/>
      <c r="E7" s="229" t="s">
        <v>327</v>
      </c>
      <c r="F7" s="229"/>
      <c r="G7" s="229"/>
      <c r="I7" s="15"/>
      <c r="J7" s="15"/>
      <c r="K7" s="15"/>
      <c r="M7" s="15" t="s">
        <v>108</v>
      </c>
      <c r="N7" s="15"/>
      <c r="O7" s="15"/>
    </row>
    <row r="8" spans="1:22" s="43" customFormat="1" ht="15.75" customHeight="1" x14ac:dyDescent="0.75">
      <c r="B8" s="1"/>
      <c r="C8" s="32"/>
      <c r="D8" s="1"/>
      <c r="E8" s="230" t="s">
        <v>328</v>
      </c>
      <c r="F8" s="231"/>
      <c r="G8" s="231"/>
      <c r="I8" s="4" t="s">
        <v>110</v>
      </c>
      <c r="J8" s="68"/>
      <c r="K8" s="68"/>
      <c r="M8" s="4" t="s">
        <v>301</v>
      </c>
      <c r="N8" s="68"/>
      <c r="O8" s="68"/>
      <c r="Q8" s="4" t="s">
        <v>116</v>
      </c>
      <c r="R8" s="68"/>
      <c r="S8" s="68"/>
      <c r="T8" s="3"/>
    </row>
    <row r="9" spans="1:22" s="43" customFormat="1" ht="15.75" customHeight="1" x14ac:dyDescent="0.75">
      <c r="B9" s="1"/>
      <c r="C9" s="32"/>
      <c r="D9" s="1"/>
      <c r="E9" s="6">
        <v>-1</v>
      </c>
      <c r="F9" s="6"/>
      <c r="G9" s="5"/>
      <c r="I9" s="6">
        <f>E9-1</f>
        <v>-2</v>
      </c>
      <c r="J9" s="6"/>
      <c r="K9" s="5"/>
      <c r="L9" s="10"/>
      <c r="M9" s="6">
        <f>I9-1</f>
        <v>-3</v>
      </c>
      <c r="N9" s="6"/>
      <c r="O9" s="5"/>
      <c r="Q9" s="6">
        <f>M9-1</f>
        <v>-4</v>
      </c>
      <c r="R9" s="6"/>
      <c r="S9" s="5"/>
      <c r="T9" s="3"/>
    </row>
    <row r="10" spans="1:22" s="43" customFormat="1" ht="15.5" x14ac:dyDescent="0.75">
      <c r="B10" s="1"/>
      <c r="C10" s="32"/>
      <c r="D10" s="1"/>
      <c r="E10" s="6"/>
      <c r="F10" s="6"/>
      <c r="G10" s="5"/>
      <c r="H10" s="1"/>
      <c r="I10" s="6"/>
      <c r="J10" s="6"/>
      <c r="K10" s="5"/>
      <c r="L10" s="1"/>
      <c r="M10" s="6" t="str">
        <f>"("&amp;-E9&amp;")+("&amp;-I9&amp;")"</f>
        <v>(1)+(2)</v>
      </c>
      <c r="N10" s="6"/>
      <c r="O10" s="5"/>
      <c r="Q10" s="6"/>
      <c r="R10" s="6"/>
      <c r="S10" s="5"/>
      <c r="T10" s="3"/>
    </row>
    <row r="11" spans="1:22" s="43" customFormat="1" x14ac:dyDescent="0.75">
      <c r="B11" s="1"/>
      <c r="C11" s="33" t="s">
        <v>119</v>
      </c>
      <c r="D11" s="2"/>
      <c r="E11" s="1"/>
      <c r="F11" s="2"/>
      <c r="G11" s="1"/>
      <c r="H11" s="1"/>
      <c r="I11" s="1"/>
      <c r="J11" s="2"/>
      <c r="K11" s="1"/>
      <c r="L11" s="1"/>
      <c r="M11" s="1"/>
      <c r="N11" s="2"/>
      <c r="O11" s="1"/>
      <c r="P11" s="1"/>
      <c r="Q11" s="1"/>
      <c r="R11" s="2"/>
      <c r="S11" s="1"/>
      <c r="T11" s="2"/>
    </row>
    <row r="12" spans="1:22" s="43" customFormat="1" ht="15" customHeight="1" x14ac:dyDescent="0.75">
      <c r="B12" s="1"/>
      <c r="C12" s="34" t="s">
        <v>109</v>
      </c>
      <c r="D12" s="2"/>
      <c r="E12" s="32" t="s">
        <v>59</v>
      </c>
      <c r="F12" s="27">
        <f>'Dec 2021 TS 10-K BalSht ($M)'!$I$13</f>
        <v>17.216999999999999</v>
      </c>
      <c r="G12" s="35">
        <v>1</v>
      </c>
      <c r="H12" s="1"/>
      <c r="I12" s="1" t="s">
        <v>59</v>
      </c>
      <c r="J12" s="20">
        <f>-F12</f>
        <v>-17.216999999999999</v>
      </c>
      <c r="K12" s="1"/>
      <c r="L12" s="1"/>
      <c r="M12" s="1" t="s">
        <v>59</v>
      </c>
      <c r="N12" s="20">
        <f>F12+J12</f>
        <v>0</v>
      </c>
      <c r="O12" s="1"/>
      <c r="P12" s="1"/>
      <c r="Q12" s="1"/>
      <c r="R12" s="28" t="s">
        <v>121</v>
      </c>
      <c r="S12" s="1"/>
      <c r="T12" s="2"/>
    </row>
    <row r="13" spans="1:22" s="43" customFormat="1" ht="15" customHeight="1" x14ac:dyDescent="0.75">
      <c r="B13" s="1"/>
      <c r="C13" s="34" t="s">
        <v>111</v>
      </c>
      <c r="D13" s="1"/>
      <c r="E13" s="32"/>
      <c r="F13" s="27">
        <f>'Dec 2021 TS 10-K BalSht ($M)'!$I$14</f>
        <v>105.965</v>
      </c>
      <c r="G13" s="35">
        <f>$G$12</f>
        <v>1</v>
      </c>
      <c r="H13" s="1"/>
      <c r="I13" s="1"/>
      <c r="J13" s="20">
        <f>-F13</f>
        <v>-105.965</v>
      </c>
      <c r="K13" s="1"/>
      <c r="L13" s="1"/>
      <c r="M13" s="1"/>
      <c r="N13" s="20">
        <f t="shared" ref="N13:N22" si="0">F13+J13</f>
        <v>0</v>
      </c>
      <c r="O13" s="1"/>
      <c r="P13" s="1"/>
      <c r="Q13" s="1"/>
      <c r="R13" s="28" t="s">
        <v>121</v>
      </c>
      <c r="S13" s="1"/>
      <c r="T13" s="2"/>
    </row>
    <row r="14" spans="1:22" s="43" customFormat="1" ht="15" customHeight="1" x14ac:dyDescent="0.75">
      <c r="B14" s="1"/>
      <c r="C14" s="30" t="s">
        <v>122</v>
      </c>
      <c r="D14" s="1"/>
      <c r="E14" s="36"/>
      <c r="F14" s="27">
        <f>'Dec 2021 TS 10-K BalSht ($M)'!$I$16</f>
        <v>32.881999999999998</v>
      </c>
      <c r="G14" s="35">
        <f t="shared" ref="G14:G16" si="1">$G$12</f>
        <v>1</v>
      </c>
      <c r="I14" s="13"/>
      <c r="J14" s="20">
        <f>-F14</f>
        <v>-32.881999999999998</v>
      </c>
      <c r="K14" s="23"/>
      <c r="M14" s="13"/>
      <c r="N14" s="20">
        <f t="shared" si="0"/>
        <v>0</v>
      </c>
      <c r="O14" s="23"/>
      <c r="Q14" s="13"/>
      <c r="R14" s="28" t="s">
        <v>121</v>
      </c>
      <c r="S14" s="23"/>
    </row>
    <row r="15" spans="1:22" s="43" customFormat="1" ht="15" customHeight="1" x14ac:dyDescent="0.75">
      <c r="B15" s="1"/>
      <c r="C15" s="30" t="s">
        <v>112</v>
      </c>
      <c r="D15" s="1"/>
      <c r="E15" s="36"/>
      <c r="F15" s="27">
        <f>'Dec 2021 TS 10-K BalSht ($M)'!$I$18</f>
        <v>25.716000000000001</v>
      </c>
      <c r="G15" s="35">
        <f t="shared" si="1"/>
        <v>1</v>
      </c>
      <c r="I15" s="13"/>
      <c r="J15" s="20">
        <f t="shared" ref="J15:J16" si="2">-F15</f>
        <v>-25.716000000000001</v>
      </c>
      <c r="K15" s="23"/>
      <c r="M15" s="13"/>
      <c r="N15" s="20">
        <f t="shared" si="0"/>
        <v>0</v>
      </c>
      <c r="O15" s="23"/>
      <c r="Q15" s="13"/>
      <c r="R15" s="28" t="s">
        <v>121</v>
      </c>
      <c r="S15" s="23"/>
    </row>
    <row r="16" spans="1:22" s="43" customFormat="1" ht="15" customHeight="1" x14ac:dyDescent="0.75">
      <c r="B16" s="1"/>
      <c r="C16" s="30" t="s">
        <v>134</v>
      </c>
      <c r="D16" s="1"/>
      <c r="E16" s="36"/>
      <c r="F16" s="27">
        <f>'Dec 2021 TS 10-K BalSht ($M)'!$I$19</f>
        <v>33.877000000000002</v>
      </c>
      <c r="G16" s="35">
        <f t="shared" si="1"/>
        <v>1</v>
      </c>
      <c r="I16" s="13"/>
      <c r="J16" s="20">
        <f t="shared" si="2"/>
        <v>-33.877000000000002</v>
      </c>
      <c r="K16" s="23"/>
      <c r="M16" s="13"/>
      <c r="N16" s="20">
        <f t="shared" si="0"/>
        <v>0</v>
      </c>
      <c r="O16" s="23"/>
      <c r="Q16" s="13"/>
      <c r="R16" s="28" t="s">
        <v>121</v>
      </c>
      <c r="S16" s="23"/>
    </row>
    <row r="17" spans="2:33" s="43" customFormat="1" ht="15" customHeight="1" x14ac:dyDescent="0.75">
      <c r="B17" s="1"/>
      <c r="C17" s="30" t="s">
        <v>119</v>
      </c>
      <c r="D17" s="1"/>
      <c r="E17" s="37"/>
      <c r="F17" s="223">
        <f>SUM(F12:F16)</f>
        <v>215.65700000000001</v>
      </c>
      <c r="G17" s="12"/>
      <c r="I17" s="12"/>
      <c r="J17" s="218">
        <f>SUM(J12:J16)</f>
        <v>-215.65700000000001</v>
      </c>
      <c r="K17" s="12"/>
      <c r="M17" s="12"/>
      <c r="N17" s="218">
        <f>SUM(N12:N16)</f>
        <v>0</v>
      </c>
      <c r="O17" s="12"/>
      <c r="Q17" s="13"/>
      <c r="R17" s="28"/>
      <c r="S17" s="23"/>
    </row>
    <row r="18" spans="2:33" s="43" customFormat="1" ht="7.5" customHeight="1" x14ac:dyDescent="0.75">
      <c r="B18" s="1"/>
      <c r="C18" s="30"/>
      <c r="D18" s="1"/>
      <c r="E18" s="13"/>
      <c r="F18" s="22"/>
      <c r="G18" s="13"/>
      <c r="I18" s="13"/>
      <c r="J18" s="22"/>
      <c r="K18" s="13"/>
      <c r="M18" s="13"/>
      <c r="N18" s="22"/>
      <c r="O18" s="13"/>
      <c r="Q18" s="13"/>
      <c r="R18" s="28"/>
      <c r="S18" s="23"/>
    </row>
    <row r="19" spans="2:33" s="43" customFormat="1" ht="15" customHeight="1" x14ac:dyDescent="0.75">
      <c r="B19" s="1"/>
      <c r="C19" s="33" t="s">
        <v>137</v>
      </c>
      <c r="D19" s="1"/>
      <c r="E19" s="13"/>
      <c r="F19" s="27"/>
      <c r="G19" s="23"/>
      <c r="I19" s="13"/>
      <c r="J19" s="20"/>
      <c r="K19" s="23"/>
      <c r="M19" s="13"/>
      <c r="N19" s="20"/>
      <c r="O19" s="23"/>
      <c r="Q19" s="13"/>
      <c r="R19" s="28"/>
      <c r="S19" s="23"/>
    </row>
    <row r="20" spans="2:33" s="43" customFormat="1" ht="15" customHeight="1" x14ac:dyDescent="0.75">
      <c r="B20" s="1"/>
      <c r="C20" s="30" t="s">
        <v>113</v>
      </c>
      <c r="D20" s="1"/>
      <c r="E20" s="36"/>
      <c r="F20" s="27">
        <f>'Dec 2021 TS 10-K BalSht ($M)'!$I$25</f>
        <v>18.986999999999998</v>
      </c>
      <c r="G20" s="35">
        <f t="shared" ref="G20:G22" si="3">$G$12</f>
        <v>1</v>
      </c>
      <c r="H20" s="67"/>
      <c r="I20" s="36"/>
      <c r="J20" s="227">
        <v>0</v>
      </c>
      <c r="K20" s="35"/>
      <c r="L20" s="67"/>
      <c r="M20" s="36"/>
      <c r="N20" s="227">
        <f t="shared" si="0"/>
        <v>18.986999999999998</v>
      </c>
      <c r="O20" s="23"/>
      <c r="P20" s="67"/>
      <c r="Q20" s="36"/>
      <c r="R20" s="38"/>
      <c r="S20" s="23"/>
    </row>
    <row r="21" spans="2:33" s="43" customFormat="1" ht="15" customHeight="1" x14ac:dyDescent="0.75">
      <c r="B21" s="1"/>
      <c r="C21" s="30" t="s">
        <v>114</v>
      </c>
      <c r="D21" s="1"/>
      <c r="E21" s="36"/>
      <c r="F21" s="27">
        <f>'Dec 2021 TS 10-K BalSht ($M)'!$I$27</f>
        <v>83.278000000000006</v>
      </c>
      <c r="G21" s="35">
        <f t="shared" si="3"/>
        <v>1</v>
      </c>
      <c r="H21" s="67"/>
      <c r="I21" s="36"/>
      <c r="J21" s="39">
        <v>0</v>
      </c>
      <c r="K21" s="35"/>
      <c r="L21" s="67"/>
      <c r="M21" s="36"/>
      <c r="N21" s="227">
        <f t="shared" si="0"/>
        <v>83.278000000000006</v>
      </c>
      <c r="O21" s="23"/>
      <c r="P21" s="67"/>
      <c r="Q21" s="36"/>
      <c r="R21" s="38"/>
      <c r="S21" s="23"/>
    </row>
    <row r="22" spans="2:33" s="43" customFormat="1" ht="15" customHeight="1" x14ac:dyDescent="0.75">
      <c r="B22" s="1"/>
      <c r="C22" s="30" t="s">
        <v>115</v>
      </c>
      <c r="D22" s="1"/>
      <c r="E22" s="36"/>
      <c r="F22" s="27">
        <f>'Dec 2021 TS 10-K BalSht ($M)'!$I$31</f>
        <v>12.836</v>
      </c>
      <c r="G22" s="35">
        <f t="shared" si="3"/>
        <v>1</v>
      </c>
      <c r="H22" s="67"/>
      <c r="I22" s="36"/>
      <c r="J22" s="39">
        <v>0</v>
      </c>
      <c r="K22" s="35"/>
      <c r="L22" s="67"/>
      <c r="M22" s="36"/>
      <c r="N22" s="227">
        <f t="shared" si="0"/>
        <v>12.836</v>
      </c>
      <c r="O22" s="35"/>
      <c r="P22" s="67"/>
      <c r="Q22" s="36"/>
      <c r="R22" s="38"/>
      <c r="S22" s="23"/>
    </row>
    <row r="23" spans="2:33" s="43" customFormat="1" ht="15" customHeight="1" x14ac:dyDescent="0.75">
      <c r="B23" s="1"/>
      <c r="C23" s="30" t="s">
        <v>137</v>
      </c>
      <c r="D23" s="1"/>
      <c r="E23" s="12"/>
      <c r="F23" s="218">
        <f>SUM(F20:F22)</f>
        <v>115.101</v>
      </c>
      <c r="G23" s="12"/>
      <c r="I23" s="12"/>
      <c r="J23" s="218">
        <f>SUM(J20:J22)</f>
        <v>0</v>
      </c>
      <c r="K23" s="12"/>
      <c r="M23" s="12"/>
      <c r="N23" s="218">
        <f>SUM(N20:N22)</f>
        <v>115.101</v>
      </c>
      <c r="O23" s="12"/>
      <c r="Q23" s="13"/>
      <c r="R23" s="28"/>
      <c r="S23" s="23"/>
    </row>
    <row r="24" spans="2:33" s="43" customFormat="1" ht="7.5" customHeight="1" x14ac:dyDescent="0.75">
      <c r="B24" s="1"/>
      <c r="C24" s="29"/>
      <c r="D24" s="1"/>
      <c r="E24" s="13"/>
      <c r="F24" s="27"/>
      <c r="G24" s="23"/>
      <c r="I24" s="13"/>
      <c r="J24" s="22"/>
      <c r="K24" s="23"/>
      <c r="M24" s="13"/>
      <c r="N24" s="20"/>
      <c r="O24" s="23"/>
      <c r="Q24" s="13"/>
      <c r="R24" s="28"/>
      <c r="S24" s="23"/>
      <c r="AG24" s="43" t="s">
        <v>211</v>
      </c>
    </row>
    <row r="25" spans="2:33" s="43" customFormat="1" ht="15" customHeight="1" x14ac:dyDescent="0.75">
      <c r="B25" s="1"/>
      <c r="C25" s="33" t="s">
        <v>108</v>
      </c>
      <c r="D25" s="1"/>
      <c r="E25" s="13"/>
      <c r="F25" s="27"/>
      <c r="G25" s="23"/>
      <c r="I25" s="13"/>
      <c r="J25" s="20"/>
      <c r="K25" s="23"/>
      <c r="M25" s="13"/>
      <c r="N25" s="20"/>
      <c r="O25" s="23"/>
      <c r="Q25" s="13"/>
      <c r="R25" s="28"/>
      <c r="S25" s="23"/>
    </row>
    <row r="26" spans="2:33" s="43" customFormat="1" ht="15" customHeight="1" x14ac:dyDescent="0.75">
      <c r="B26" s="1"/>
      <c r="C26" s="30" t="s">
        <v>124</v>
      </c>
      <c r="D26" s="1"/>
      <c r="E26" s="36"/>
      <c r="F26" s="27">
        <f>'Dec 2021 TS 10-K BalSht ($M)'!$L$20</f>
        <v>19.338999999999999</v>
      </c>
      <c r="G26" s="35">
        <f>$G$12+1</f>
        <v>2</v>
      </c>
      <c r="H26" s="67"/>
      <c r="I26" s="36"/>
      <c r="J26" s="227">
        <f>-F26</f>
        <v>-19.338999999999999</v>
      </c>
      <c r="K26" s="35"/>
      <c r="L26" s="67"/>
      <c r="M26" s="36"/>
      <c r="N26" s="227">
        <f>F26+J26</f>
        <v>0</v>
      </c>
      <c r="O26" s="35"/>
      <c r="P26" s="67"/>
      <c r="Q26" s="36"/>
      <c r="R26" s="38" t="s">
        <v>120</v>
      </c>
      <c r="S26" s="23"/>
    </row>
    <row r="27" spans="2:33" s="43" customFormat="1" ht="15" customHeight="1" x14ac:dyDescent="0.75">
      <c r="B27" s="1"/>
      <c r="C27" s="30" t="s">
        <v>129</v>
      </c>
      <c r="D27" s="1"/>
      <c r="E27" s="36"/>
      <c r="F27" s="27">
        <f>'Dec 2021 TS 10-K BalSht ($M)'!$L$21</f>
        <v>1.6220000000000001</v>
      </c>
      <c r="G27" s="35">
        <f t="shared" ref="G27:G32" si="4">$G$12+1</f>
        <v>2</v>
      </c>
      <c r="H27" s="67"/>
      <c r="I27" s="36"/>
      <c r="J27" s="227">
        <v>0</v>
      </c>
      <c r="K27" s="35"/>
      <c r="L27" s="67"/>
      <c r="M27" s="36"/>
      <c r="N27" s="227">
        <f t="shared" ref="N27" si="5">F27+J27</f>
        <v>1.6220000000000001</v>
      </c>
      <c r="O27" s="35"/>
      <c r="P27" s="67"/>
      <c r="Q27" s="36"/>
      <c r="R27" s="38"/>
      <c r="S27" s="23"/>
    </row>
    <row r="28" spans="2:33" s="43" customFormat="1" ht="15" customHeight="1" x14ac:dyDescent="0.75">
      <c r="B28" s="1"/>
      <c r="C28" s="30" t="s">
        <v>130</v>
      </c>
      <c r="D28" s="1"/>
      <c r="E28" s="36"/>
      <c r="F28" s="27">
        <f>'Dec 2021 TS 10-K BalSht ($M)'!$L$22</f>
        <v>3.5230000000000001</v>
      </c>
      <c r="G28" s="35">
        <f t="shared" si="4"/>
        <v>2</v>
      </c>
      <c r="H28" s="67"/>
      <c r="I28" s="36"/>
      <c r="J28" s="227">
        <v>0</v>
      </c>
      <c r="K28" s="35"/>
      <c r="L28" s="67"/>
      <c r="M28" s="36"/>
      <c r="N28" s="227">
        <f>F28+J28</f>
        <v>3.5230000000000001</v>
      </c>
      <c r="O28" s="35"/>
      <c r="P28" s="67"/>
      <c r="Q28" s="36"/>
      <c r="R28" s="38"/>
      <c r="S28" s="23"/>
    </row>
    <row r="29" spans="2:33" s="43" customFormat="1" ht="15" customHeight="1" x14ac:dyDescent="0.75">
      <c r="B29" s="1"/>
      <c r="C29" s="30" t="s">
        <v>125</v>
      </c>
      <c r="D29" s="1"/>
      <c r="E29" s="36"/>
      <c r="F29" s="27">
        <f>'Dec 2021 TS 10-K BalSht ($M)'!$L$23</f>
        <v>9.2870000000000008</v>
      </c>
      <c r="G29" s="35">
        <f t="shared" si="4"/>
        <v>2</v>
      </c>
      <c r="H29" s="67"/>
      <c r="I29" s="36"/>
      <c r="J29" s="227">
        <v>0</v>
      </c>
      <c r="K29" s="35"/>
      <c r="L29" s="67"/>
      <c r="M29" s="36"/>
      <c r="N29" s="227">
        <f>F29+J29</f>
        <v>9.2870000000000008</v>
      </c>
      <c r="O29" s="35"/>
      <c r="P29" s="67"/>
      <c r="Q29" s="36"/>
      <c r="R29" s="38"/>
      <c r="S29" s="23"/>
    </row>
    <row r="30" spans="2:33" s="43" customFormat="1" ht="15" customHeight="1" x14ac:dyDescent="0.75">
      <c r="B30" s="1"/>
      <c r="C30" s="30" t="s">
        <v>131</v>
      </c>
      <c r="D30" s="1"/>
      <c r="E30" s="36"/>
      <c r="F30" s="27">
        <f>'Dec 2021 TS 10-K BalSht ($M)'!$L$24</f>
        <v>13.122</v>
      </c>
      <c r="G30" s="35">
        <f t="shared" si="4"/>
        <v>2</v>
      </c>
      <c r="H30" s="67"/>
      <c r="I30" s="36"/>
      <c r="J30" s="227">
        <v>0</v>
      </c>
      <c r="K30" s="35"/>
      <c r="L30" s="67"/>
      <c r="M30" s="36"/>
      <c r="N30" s="227">
        <f>F30+J30</f>
        <v>13.122</v>
      </c>
      <c r="O30" s="35"/>
      <c r="P30" s="67"/>
      <c r="Q30" s="36"/>
      <c r="R30" s="38"/>
      <c r="S30" s="23"/>
    </row>
    <row r="31" spans="2:33" s="43" customFormat="1" ht="15" customHeight="1" x14ac:dyDescent="0.75">
      <c r="B31" s="1"/>
      <c r="C31" s="30" t="s">
        <v>311</v>
      </c>
      <c r="D31" s="1"/>
      <c r="E31" s="36"/>
      <c r="F31" s="27">
        <f>'Dec 2021 TS 10-K BalSht ($M)'!$L$25</f>
        <v>24.327000000000002</v>
      </c>
      <c r="G31" s="35">
        <f t="shared" si="4"/>
        <v>2</v>
      </c>
      <c r="H31" s="67"/>
      <c r="I31" s="36"/>
      <c r="J31" s="227">
        <v>0</v>
      </c>
      <c r="K31" s="35"/>
      <c r="L31" s="67"/>
      <c r="M31" s="36"/>
      <c r="N31" s="227">
        <f>F31+J31</f>
        <v>24.327000000000002</v>
      </c>
      <c r="O31" s="35"/>
      <c r="P31" s="67"/>
      <c r="Q31" s="36"/>
      <c r="R31" s="38"/>
      <c r="S31" s="23"/>
    </row>
    <row r="32" spans="2:33" s="43" customFormat="1" ht="15" customHeight="1" x14ac:dyDescent="0.75">
      <c r="B32" s="1"/>
      <c r="C32" s="30" t="s">
        <v>1</v>
      </c>
      <c r="D32" s="1"/>
      <c r="E32" s="36"/>
      <c r="F32" s="27">
        <f>'Dec 2021 TS 10-K BalSht ($M)'!$L$26</f>
        <v>7.0990000000000002</v>
      </c>
      <c r="G32" s="35">
        <f t="shared" si="4"/>
        <v>2</v>
      </c>
      <c r="H32" s="67"/>
      <c r="I32" s="36"/>
      <c r="J32" s="227">
        <v>0</v>
      </c>
      <c r="K32" s="35"/>
      <c r="L32" s="67"/>
      <c r="M32" s="36"/>
      <c r="N32" s="227">
        <f>F32+J32</f>
        <v>7.0990000000000002</v>
      </c>
      <c r="O32" s="35"/>
      <c r="P32" s="67"/>
      <c r="Q32" s="36"/>
      <c r="R32" s="38"/>
      <c r="S32" s="23"/>
    </row>
    <row r="33" spans="2:20" s="43" customFormat="1" ht="15" customHeight="1" x14ac:dyDescent="0.75">
      <c r="B33" s="1"/>
      <c r="C33" s="30" t="s">
        <v>108</v>
      </c>
      <c r="D33" s="1"/>
      <c r="E33" s="37"/>
      <c r="F33" s="223">
        <f>SUM(F26:F32)</f>
        <v>78.319000000000003</v>
      </c>
      <c r="G33" s="40" t="s">
        <v>329</v>
      </c>
      <c r="H33" s="67"/>
      <c r="I33" s="37"/>
      <c r="J33" s="223">
        <f>SUM(J26:J32)</f>
        <v>-19.338999999999999</v>
      </c>
      <c r="K33" s="37"/>
      <c r="L33" s="67"/>
      <c r="M33" s="37"/>
      <c r="N33" s="223">
        <f>SUM(N26:N32)</f>
        <v>58.980000000000004</v>
      </c>
      <c r="O33" s="37"/>
      <c r="P33" s="67"/>
      <c r="Q33" s="36"/>
      <c r="R33" s="38"/>
      <c r="S33" s="23"/>
    </row>
    <row r="34" spans="2:20" s="43" customFormat="1" ht="7.5" customHeight="1" thickBot="1" x14ac:dyDescent="0.9">
      <c r="B34" s="1"/>
      <c r="C34" s="29"/>
      <c r="D34" s="1"/>
      <c r="E34" s="13"/>
      <c r="F34" s="27"/>
      <c r="G34" s="23"/>
      <c r="I34" s="13"/>
      <c r="J34" s="22"/>
      <c r="K34" s="23"/>
      <c r="M34" s="13"/>
      <c r="N34" s="20"/>
      <c r="O34" s="23"/>
      <c r="Q34" s="13"/>
      <c r="R34" s="28"/>
      <c r="S34" s="23"/>
    </row>
    <row r="35" spans="2:20" s="43" customFormat="1" ht="15" customHeight="1" thickBot="1" x14ac:dyDescent="0.9">
      <c r="B35" s="1"/>
      <c r="C35" s="7" t="s">
        <v>135</v>
      </c>
      <c r="D35" s="1"/>
      <c r="E35" s="18" t="s">
        <v>59</v>
      </c>
      <c r="F35" s="226">
        <f>F17+F23+F33</f>
        <v>409.07700000000006</v>
      </c>
      <c r="G35" s="18"/>
      <c r="I35" s="18" t="s">
        <v>59</v>
      </c>
      <c r="J35" s="226">
        <f>J17+J23+J33</f>
        <v>-234.99600000000001</v>
      </c>
      <c r="K35" s="18"/>
      <c r="M35" s="9" t="s">
        <v>59</v>
      </c>
      <c r="N35" s="228">
        <f>N17+N23+N33</f>
        <v>174.08100000000002</v>
      </c>
      <c r="O35" s="17"/>
      <c r="Q35" s="13"/>
      <c r="R35" s="20"/>
      <c r="S35" s="23"/>
    </row>
    <row r="36" spans="2:20" s="43" customFormat="1" ht="15" customHeight="1" x14ac:dyDescent="0.75">
      <c r="B36" s="1"/>
      <c r="C36" s="1"/>
      <c r="D36" s="1"/>
      <c r="E36" s="13"/>
      <c r="F36" s="22"/>
      <c r="G36" s="13"/>
      <c r="H36" s="1"/>
      <c r="I36" s="1"/>
      <c r="J36" s="1"/>
      <c r="K36" s="1"/>
      <c r="L36" s="1"/>
      <c r="M36" s="13"/>
      <c r="N36" s="22"/>
      <c r="O36" s="13"/>
      <c r="P36" s="1"/>
      <c r="Q36" s="1"/>
      <c r="R36" s="1"/>
      <c r="S36" s="1"/>
    </row>
    <row r="37" spans="2:20" s="43" customFormat="1" ht="15" customHeight="1" x14ac:dyDescent="0.75">
      <c r="B37" s="1"/>
      <c r="C37" s="1"/>
      <c r="D37" s="1"/>
      <c r="E37" s="13"/>
      <c r="F37" s="22"/>
      <c r="G37" s="13"/>
      <c r="H37" s="1"/>
      <c r="I37" s="1"/>
      <c r="J37" s="1"/>
      <c r="K37" s="1"/>
      <c r="L37" s="1"/>
      <c r="M37" s="13"/>
      <c r="N37" s="22"/>
      <c r="O37" s="13"/>
      <c r="P37" s="1"/>
      <c r="Q37" s="1"/>
      <c r="R37" s="1"/>
      <c r="S37" s="1"/>
    </row>
    <row r="38" spans="2:20" s="43" customFormat="1" x14ac:dyDescent="0.75">
      <c r="B38" s="8" t="s">
        <v>60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21"/>
      <c r="O38" s="1"/>
      <c r="P38" s="1"/>
      <c r="Q38" s="1"/>
      <c r="R38" s="1"/>
      <c r="S38" s="1"/>
      <c r="T38" s="1"/>
    </row>
    <row r="39" spans="2:20" s="43" customFormat="1" ht="15" customHeight="1" x14ac:dyDescent="0.75">
      <c r="B39" s="26"/>
      <c r="C39" s="25" t="s">
        <v>164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2:20" s="43" customFormat="1" ht="15" customHeight="1" x14ac:dyDescent="0.75">
      <c r="B40" s="1">
        <f>$G$12</f>
        <v>1</v>
      </c>
      <c r="C40" s="1" t="s">
        <v>321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2:20" s="43" customFormat="1" ht="15" customHeight="1" x14ac:dyDescent="0.75">
      <c r="B41" s="1">
        <f>$G$26</f>
        <v>2</v>
      </c>
      <c r="C41" s="1" t="s">
        <v>322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</sheetData>
  <printOptions horizontalCentered="1"/>
  <pageMargins left="0.7" right="0.7" top="0.75" bottom="0.75" header="0.3" footer="0.3"/>
  <pageSetup scale="82" orientation="landscape" r:id="rId1"/>
  <headerFooter scaleWithDoc="0">
    <oddHeader>&amp;R&amp;"Times New Roman,Bold"&amp;12Appendix A: A5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D86"/>
  <sheetViews>
    <sheetView showGridLines="0" zoomScaleNormal="100" zoomScaleSheetLayoutView="85" workbookViewId="0">
      <selection activeCell="G12" sqref="G12"/>
    </sheetView>
  </sheetViews>
  <sheetFormatPr defaultColWidth="7.54296875" defaultRowHeight="14.5" x14ac:dyDescent="0.75"/>
  <cols>
    <col min="1" max="1" width="1.36328125" style="43" customWidth="1"/>
    <col min="2" max="2" width="2.81640625" style="1" customWidth="1"/>
    <col min="3" max="3" width="43.81640625" style="1" customWidth="1"/>
    <col min="4" max="5" width="1.36328125" style="1" customWidth="1"/>
    <col min="6" max="6" width="10.81640625" style="1" customWidth="1"/>
    <col min="7" max="9" width="1.36328125" style="1" customWidth="1"/>
    <col min="10" max="10" width="10.81640625" style="1" customWidth="1"/>
    <col min="11" max="12" width="1.36328125" style="1" customWidth="1"/>
    <col min="13" max="13" width="1.36328125" style="43" customWidth="1"/>
    <col min="14" max="16384" width="7.54296875" style="1"/>
  </cols>
  <sheetData>
    <row r="1" spans="1:12" x14ac:dyDescent="0.75">
      <c r="A1" s="49" t="str">
        <f ca="1">TRIM(LEFT(MID(CELL("filename",A2),FIND("]",CELL("filename",A2))+1,255),3))</f>
        <v>A6</v>
      </c>
    </row>
    <row r="2" spans="1:12" ht="16.75" x14ac:dyDescent="0.75">
      <c r="A2" s="49" t="str">
        <f ca="1">TRIM(MID(CELL("filename",A2),FIND("]",CELL("filename",A2))+1,255))</f>
        <v>A6 Benchmarking</v>
      </c>
      <c r="B2" s="87" t="s">
        <v>278</v>
      </c>
      <c r="C2" s="10"/>
      <c r="D2" s="10"/>
      <c r="E2" s="10"/>
      <c r="F2" s="10"/>
      <c r="G2" s="10"/>
      <c r="H2" s="10"/>
      <c r="I2" s="10"/>
      <c r="J2" s="10"/>
      <c r="K2" s="10"/>
      <c r="L2" s="10"/>
    </row>
    <row r="3" spans="1:12" s="43" customFormat="1" ht="16.75" x14ac:dyDescent="0.75">
      <c r="B3" s="82" t="s">
        <v>294</v>
      </c>
      <c r="C3" s="10"/>
      <c r="D3" s="10"/>
      <c r="E3" s="10"/>
      <c r="F3" s="10"/>
      <c r="G3" s="10"/>
      <c r="H3" s="10"/>
      <c r="I3" s="10"/>
      <c r="J3" s="10"/>
      <c r="K3" s="10"/>
      <c r="L3" s="10"/>
    </row>
    <row r="4" spans="1:12" s="43" customFormat="1" ht="15.5" x14ac:dyDescent="0.75">
      <c r="D4" s="2"/>
      <c r="E4" s="2"/>
      <c r="F4" s="2"/>
      <c r="G4" s="2"/>
      <c r="H4" s="1"/>
      <c r="I4" s="2"/>
      <c r="J4" s="2"/>
      <c r="K4" s="2"/>
      <c r="L4" s="3"/>
    </row>
    <row r="5" spans="1:12" s="43" customFormat="1" ht="15.5" x14ac:dyDescent="0.75">
      <c r="D5" s="2"/>
      <c r="E5" s="2"/>
      <c r="F5" s="2"/>
      <c r="G5" s="2"/>
      <c r="H5" s="1"/>
      <c r="I5" s="2"/>
      <c r="J5" s="2"/>
      <c r="K5" s="2"/>
      <c r="L5" s="3"/>
    </row>
    <row r="6" spans="1:12" s="43" customFormat="1" ht="15.5" x14ac:dyDescent="0.75">
      <c r="B6" s="1"/>
      <c r="C6" s="1"/>
      <c r="D6" s="2"/>
      <c r="E6" s="4" t="s">
        <v>221</v>
      </c>
      <c r="F6" s="68"/>
      <c r="G6" s="68"/>
      <c r="H6" s="1"/>
      <c r="I6" s="4" t="str">
        <f>'A1 BSA Exit Fee'!$C$9</f>
        <v>United Power Inc.</v>
      </c>
      <c r="J6" s="68"/>
      <c r="K6" s="68"/>
      <c r="L6" s="3"/>
    </row>
    <row r="7" spans="1:12" s="43" customFormat="1" ht="15.5" x14ac:dyDescent="0.75">
      <c r="B7" s="1"/>
      <c r="C7" s="1"/>
      <c r="D7" s="2"/>
      <c r="E7" s="6">
        <v>-1</v>
      </c>
      <c r="F7" s="6"/>
      <c r="G7" s="5"/>
      <c r="H7" s="1"/>
      <c r="I7" s="6">
        <f>E7-1</f>
        <v>-2</v>
      </c>
      <c r="J7" s="6"/>
      <c r="K7" s="5"/>
      <c r="L7" s="3"/>
    </row>
    <row r="8" spans="1:12" s="43" customFormat="1" ht="15.5" x14ac:dyDescent="0.75">
      <c r="B8" s="1"/>
      <c r="C8" s="1"/>
      <c r="D8" s="2"/>
      <c r="E8" s="6"/>
      <c r="F8" s="6"/>
      <c r="G8" s="5"/>
      <c r="H8" s="1"/>
      <c r="I8" s="6"/>
      <c r="J8" s="6"/>
      <c r="K8" s="5"/>
      <c r="L8" s="3"/>
    </row>
    <row r="9" spans="1:12" s="43" customFormat="1" ht="15" customHeight="1" x14ac:dyDescent="0.75">
      <c r="B9" s="1"/>
      <c r="C9" s="7" t="s">
        <v>222</v>
      </c>
      <c r="D9" s="2"/>
      <c r="E9" s="1"/>
      <c r="F9" s="98">
        <v>2020</v>
      </c>
      <c r="G9" s="1"/>
      <c r="H9" s="1"/>
      <c r="I9" s="1"/>
      <c r="J9" s="98"/>
      <c r="K9" s="1"/>
      <c r="L9" s="2"/>
    </row>
    <row r="10" spans="1:12" s="43" customFormat="1" ht="15" customHeight="1" x14ac:dyDescent="0.75">
      <c r="B10" s="1"/>
      <c r="C10" s="7"/>
      <c r="D10" s="2"/>
      <c r="E10" s="1"/>
      <c r="F10" s="98"/>
      <c r="G10" s="1"/>
      <c r="H10" s="1"/>
      <c r="I10" s="1"/>
      <c r="J10" s="98"/>
      <c r="K10" s="1"/>
      <c r="L10" s="2"/>
    </row>
    <row r="11" spans="1:12" s="43" customFormat="1" ht="15" customHeight="1" x14ac:dyDescent="0.75">
      <c r="B11" s="1"/>
      <c r="C11" s="33" t="s">
        <v>237</v>
      </c>
      <c r="D11" s="2"/>
      <c r="E11" s="1"/>
      <c r="F11" s="98"/>
      <c r="G11" s="1"/>
      <c r="H11" s="1"/>
      <c r="I11" s="1"/>
      <c r="J11" s="98"/>
      <c r="K11" s="1"/>
      <c r="L11" s="2"/>
    </row>
    <row r="12" spans="1:12" s="43" customFormat="1" ht="15" customHeight="1" x14ac:dyDescent="0.75">
      <c r="B12" s="1"/>
      <c r="C12" s="7" t="s">
        <v>148</v>
      </c>
      <c r="D12" s="2"/>
      <c r="E12" s="1" t="s">
        <v>59</v>
      </c>
      <c r="F12" s="119">
        <v>62.5</v>
      </c>
      <c r="G12" s="77">
        <v>1</v>
      </c>
      <c r="H12" s="1"/>
      <c r="I12" s="1" t="s">
        <v>59</v>
      </c>
      <c r="J12" s="119">
        <f>'A1 BSA Exit Fee'!$R$21</f>
        <v>146.4026759349868</v>
      </c>
      <c r="K12" s="1"/>
      <c r="L12" s="2"/>
    </row>
    <row r="13" spans="1:12" s="43" customFormat="1" ht="15" customHeight="1" x14ac:dyDescent="0.75">
      <c r="B13" s="1"/>
      <c r="C13" s="7" t="s">
        <v>217</v>
      </c>
      <c r="D13" s="2"/>
      <c r="E13" s="1"/>
      <c r="F13" s="119">
        <v>48</v>
      </c>
      <c r="G13" s="77">
        <f>$G$12</f>
        <v>1</v>
      </c>
      <c r="H13" s="1"/>
      <c r="I13" s="1"/>
      <c r="J13" s="119">
        <f>'A1 BSA Exit Fee'!$R$22</f>
        <v>124.963722</v>
      </c>
      <c r="K13" s="1"/>
      <c r="L13" s="2"/>
    </row>
    <row r="14" spans="1:12" s="43" customFormat="1" ht="15" customHeight="1" x14ac:dyDescent="0.75">
      <c r="B14" s="1"/>
      <c r="C14" s="7" t="s">
        <v>293</v>
      </c>
      <c r="D14" s="2"/>
      <c r="E14" s="1"/>
      <c r="F14" s="119">
        <v>0</v>
      </c>
      <c r="G14" s="77"/>
      <c r="H14" s="1"/>
      <c r="I14" s="1"/>
      <c r="J14" s="160" t="s">
        <v>285</v>
      </c>
      <c r="K14" s="77"/>
      <c r="L14" s="2"/>
    </row>
    <row r="15" spans="1:12" s="43" customFormat="1" ht="15" customHeight="1" x14ac:dyDescent="0.75">
      <c r="B15" s="1"/>
      <c r="C15" s="102" t="s">
        <v>295</v>
      </c>
      <c r="D15" s="2"/>
      <c r="E15" s="103"/>
      <c r="F15" s="120">
        <f>SUM(F12:F14)</f>
        <v>110.5</v>
      </c>
      <c r="G15" s="104"/>
      <c r="H15" s="8"/>
      <c r="I15" s="103"/>
      <c r="J15" s="120">
        <f>SUM(J12:J14)</f>
        <v>271.36639793498682</v>
      </c>
      <c r="K15" s="103"/>
      <c r="L15" s="2"/>
    </row>
    <row r="16" spans="1:12" s="43" customFormat="1" ht="15" customHeight="1" x14ac:dyDescent="0.75">
      <c r="B16" s="1"/>
      <c r="C16" s="7" t="s">
        <v>297</v>
      </c>
      <c r="D16" s="2"/>
      <c r="E16" s="1"/>
      <c r="F16" s="119">
        <v>26</v>
      </c>
      <c r="G16" s="77">
        <f>$G$12</f>
        <v>1</v>
      </c>
      <c r="H16" s="1"/>
      <c r="I16" s="1"/>
      <c r="J16" s="119">
        <v>0</v>
      </c>
      <c r="K16" s="1"/>
      <c r="L16" s="2"/>
    </row>
    <row r="17" spans="1:14" s="43" customFormat="1" ht="15" customHeight="1" x14ac:dyDescent="0.75">
      <c r="B17" s="1"/>
      <c r="C17" s="7" t="s">
        <v>296</v>
      </c>
      <c r="D17" s="2"/>
      <c r="E17" s="12" t="s">
        <v>59</v>
      </c>
      <c r="F17" s="121">
        <f>SUM(F15:F16)</f>
        <v>136.5</v>
      </c>
      <c r="G17" s="12"/>
      <c r="H17" s="1"/>
      <c r="I17" s="12" t="s">
        <v>59</v>
      </c>
      <c r="J17" s="121">
        <f>SUM(J15:J16)</f>
        <v>271.36639793498682</v>
      </c>
      <c r="K17" s="12"/>
      <c r="L17" s="2"/>
    </row>
    <row r="18" spans="1:14" s="43" customFormat="1" ht="15" customHeight="1" x14ac:dyDescent="0.75">
      <c r="B18" s="1"/>
      <c r="C18" s="1"/>
      <c r="D18" s="1"/>
      <c r="E18" s="1"/>
      <c r="F18" s="2"/>
      <c r="G18" s="1"/>
      <c r="H18" s="1"/>
      <c r="I18" s="1"/>
      <c r="J18" s="2"/>
      <c r="K18" s="1"/>
      <c r="L18" s="2"/>
    </row>
    <row r="19" spans="1:14" s="43" customFormat="1" ht="15" customHeight="1" x14ac:dyDescent="0.75">
      <c r="B19" s="1"/>
      <c r="C19" s="33" t="s">
        <v>217</v>
      </c>
      <c r="D19" s="2"/>
      <c r="E19" s="1"/>
      <c r="F19" s="98"/>
      <c r="G19" s="1"/>
      <c r="H19" s="1"/>
      <c r="I19" s="1"/>
      <c r="J19" s="98"/>
      <c r="K19" s="1"/>
      <c r="L19" s="2"/>
    </row>
    <row r="20" spans="1:14" s="43" customFormat="1" ht="15" customHeight="1" x14ac:dyDescent="0.75">
      <c r="B20" s="1"/>
      <c r="C20" s="102" t="s">
        <v>298</v>
      </c>
      <c r="D20" s="2"/>
      <c r="E20" s="8"/>
      <c r="F20" s="105">
        <f>F15/F13</f>
        <v>2.3020833333333335</v>
      </c>
      <c r="G20" s="8"/>
      <c r="H20" s="8"/>
      <c r="I20" s="8"/>
      <c r="J20" s="105">
        <f>J15/J13</f>
        <v>2.1715614227222426</v>
      </c>
      <c r="K20" s="1"/>
      <c r="L20" s="2"/>
    </row>
    <row r="21" spans="1:14" s="43" customFormat="1" ht="15" customHeight="1" x14ac:dyDescent="0.75">
      <c r="B21" s="1"/>
      <c r="C21" s="7" t="s">
        <v>299</v>
      </c>
      <c r="D21" s="2"/>
      <c r="E21" s="1" t="s">
        <v>59</v>
      </c>
      <c r="F21" s="119">
        <f>F20*$J$13</f>
        <v>287.67690168750005</v>
      </c>
      <c r="G21" s="1"/>
      <c r="H21" s="1"/>
      <c r="I21" s="1" t="s">
        <v>59</v>
      </c>
      <c r="J21" s="119">
        <f>J20*$J$13</f>
        <v>271.36639793498682</v>
      </c>
      <c r="K21" s="1"/>
      <c r="L21" s="2"/>
    </row>
    <row r="22" spans="1:14" s="43" customFormat="1" ht="15" customHeight="1" x14ac:dyDescent="0.75">
      <c r="B22" s="1"/>
      <c r="C22" s="1"/>
      <c r="D22" s="1"/>
      <c r="E22" s="1"/>
      <c r="F22" s="2"/>
      <c r="G22" s="1"/>
      <c r="H22" s="1"/>
      <c r="I22" s="1"/>
      <c r="J22" s="1"/>
      <c r="K22" s="1"/>
      <c r="L22" s="2"/>
    </row>
    <row r="23" spans="1:14" s="43" customFormat="1" ht="15" customHeight="1" x14ac:dyDescent="0.75">
      <c r="B23" s="1"/>
      <c r="C23" s="1"/>
      <c r="D23" s="1"/>
      <c r="E23" s="1"/>
      <c r="F23" s="2"/>
      <c r="G23" s="1"/>
      <c r="H23" s="1"/>
      <c r="I23" s="1"/>
      <c r="J23" s="1"/>
      <c r="K23" s="1"/>
      <c r="L23" s="2"/>
    </row>
    <row r="24" spans="1:14" s="43" customFormat="1" x14ac:dyDescent="0.75">
      <c r="B24" s="8" t="s">
        <v>60</v>
      </c>
      <c r="C24" s="1"/>
      <c r="D24" s="1"/>
      <c r="E24" s="1"/>
      <c r="F24" s="2"/>
      <c r="G24" s="1"/>
      <c r="H24" s="1"/>
      <c r="I24" s="1"/>
      <c r="J24" s="1"/>
      <c r="K24" s="1"/>
      <c r="L24" s="2"/>
    </row>
    <row r="25" spans="1:14" s="43" customFormat="1" ht="15" customHeight="1" x14ac:dyDescent="0.75">
      <c r="A25" s="1"/>
      <c r="B25" s="26"/>
      <c r="C25" s="25" t="s">
        <v>164</v>
      </c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pans="1:14" x14ac:dyDescent="0.75">
      <c r="B26" s="1">
        <v>1</v>
      </c>
      <c r="C26" s="1" t="s">
        <v>323</v>
      </c>
      <c r="N26" s="43"/>
    </row>
    <row r="27" spans="1:14" x14ac:dyDescent="0.75">
      <c r="C27" s="1" t="s">
        <v>302</v>
      </c>
      <c r="N27" s="43"/>
    </row>
    <row r="28" spans="1:14" x14ac:dyDescent="0.75">
      <c r="N28" s="43"/>
    </row>
    <row r="29" spans="1:14" x14ac:dyDescent="0.75">
      <c r="C29" s="1" t="s">
        <v>211</v>
      </c>
      <c r="N29" s="43"/>
    </row>
    <row r="30" spans="1:14" x14ac:dyDescent="0.75">
      <c r="N30" s="43"/>
    </row>
    <row r="31" spans="1:14" x14ac:dyDescent="0.75">
      <c r="N31" s="43"/>
    </row>
    <row r="69" spans="22:30" x14ac:dyDescent="0.75">
      <c r="V69" s="43"/>
      <c r="W69" s="43"/>
      <c r="X69" s="43"/>
      <c r="Y69" s="43"/>
      <c r="Z69" s="43"/>
      <c r="AA69" s="43"/>
      <c r="AB69" s="43"/>
      <c r="AC69" s="43"/>
      <c r="AD69" s="43"/>
    </row>
    <row r="70" spans="22:30" x14ac:dyDescent="0.75">
      <c r="V70" s="43"/>
      <c r="W70" s="43"/>
      <c r="X70" s="43"/>
      <c r="Y70" s="43"/>
      <c r="Z70" s="43"/>
      <c r="AA70" s="43"/>
      <c r="AB70" s="43"/>
      <c r="AC70" s="43"/>
      <c r="AD70" s="43"/>
    </row>
    <row r="71" spans="22:30" x14ac:dyDescent="0.75">
      <c r="V71" s="43"/>
      <c r="W71" s="43"/>
      <c r="X71" s="43"/>
      <c r="Y71" s="43"/>
      <c r="Z71" s="43"/>
      <c r="AA71" s="43"/>
      <c r="AB71" s="43"/>
      <c r="AC71" s="43"/>
      <c r="AD71" s="43"/>
    </row>
    <row r="72" spans="22:30" x14ac:dyDescent="0.75">
      <c r="V72" s="43"/>
      <c r="W72" s="43"/>
      <c r="X72" s="43"/>
      <c r="Y72" s="43"/>
      <c r="Z72" s="43"/>
      <c r="AA72" s="43"/>
      <c r="AB72" s="43"/>
      <c r="AC72" s="43"/>
      <c r="AD72" s="43"/>
    </row>
    <row r="73" spans="22:30" x14ac:dyDescent="0.75">
      <c r="V73" s="43"/>
      <c r="W73" s="43"/>
      <c r="X73" s="43"/>
      <c r="Y73" s="43"/>
      <c r="Z73" s="43"/>
      <c r="AA73" s="43"/>
      <c r="AB73" s="43"/>
      <c r="AC73" s="43"/>
      <c r="AD73" s="43"/>
    </row>
    <row r="74" spans="22:30" x14ac:dyDescent="0.75">
      <c r="V74" s="43"/>
      <c r="W74" s="43"/>
      <c r="X74" s="43"/>
      <c r="Y74" s="43"/>
      <c r="Z74" s="43"/>
      <c r="AA74" s="43"/>
      <c r="AB74" s="43"/>
      <c r="AC74" s="43"/>
      <c r="AD74" s="43"/>
    </row>
    <row r="75" spans="22:30" x14ac:dyDescent="0.75">
      <c r="V75" s="43"/>
      <c r="W75" s="43"/>
      <c r="X75" s="43"/>
      <c r="Y75" s="43"/>
      <c r="Z75" s="43"/>
      <c r="AA75" s="43"/>
      <c r="AB75" s="43"/>
      <c r="AC75" s="43"/>
      <c r="AD75" s="43"/>
    </row>
    <row r="76" spans="22:30" x14ac:dyDescent="0.75">
      <c r="V76" s="43"/>
      <c r="W76" s="43"/>
      <c r="X76" s="43"/>
      <c r="Y76" s="43"/>
      <c r="Z76" s="43"/>
      <c r="AA76" s="43"/>
      <c r="AB76" s="43"/>
      <c r="AC76" s="43"/>
      <c r="AD76" s="43"/>
    </row>
    <row r="77" spans="22:30" x14ac:dyDescent="0.75">
      <c r="V77" s="43"/>
      <c r="W77" s="43"/>
      <c r="X77" s="43"/>
      <c r="Y77" s="43"/>
      <c r="Z77" s="43"/>
      <c r="AA77" s="43"/>
      <c r="AB77" s="43"/>
      <c r="AC77" s="43"/>
      <c r="AD77" s="43"/>
    </row>
    <row r="78" spans="22:30" x14ac:dyDescent="0.75">
      <c r="V78" s="43"/>
      <c r="W78" s="43"/>
      <c r="X78" s="43"/>
      <c r="Y78" s="43"/>
      <c r="Z78" s="43"/>
      <c r="AA78" s="43"/>
      <c r="AB78" s="43"/>
      <c r="AC78" s="43"/>
      <c r="AD78" s="43"/>
    </row>
    <row r="79" spans="22:30" x14ac:dyDescent="0.75">
      <c r="V79" s="43"/>
      <c r="W79" s="43"/>
      <c r="X79" s="43"/>
      <c r="Y79" s="43"/>
      <c r="Z79" s="43"/>
      <c r="AA79" s="43"/>
      <c r="AB79" s="43"/>
      <c r="AC79" s="43"/>
      <c r="AD79" s="43"/>
    </row>
    <row r="80" spans="22:30" x14ac:dyDescent="0.75">
      <c r="V80" s="43"/>
      <c r="W80" s="43"/>
      <c r="X80" s="43"/>
      <c r="Y80" s="43"/>
      <c r="Z80" s="43"/>
      <c r="AA80" s="43"/>
      <c r="AB80" s="43"/>
      <c r="AC80" s="43"/>
      <c r="AD80" s="43"/>
    </row>
    <row r="81" spans="22:30" x14ac:dyDescent="0.75">
      <c r="V81" s="43"/>
      <c r="W81" s="43"/>
      <c r="X81" s="43"/>
      <c r="Y81" s="43"/>
      <c r="Z81" s="43"/>
      <c r="AA81" s="43"/>
      <c r="AB81" s="43"/>
      <c r="AC81" s="43"/>
      <c r="AD81" s="43"/>
    </row>
    <row r="82" spans="22:30" x14ac:dyDescent="0.75">
      <c r="V82" s="43"/>
      <c r="W82" s="43"/>
      <c r="X82" s="43"/>
      <c r="Y82" s="43"/>
      <c r="Z82" s="43"/>
      <c r="AA82" s="43"/>
      <c r="AB82" s="43"/>
      <c r="AC82" s="43"/>
      <c r="AD82" s="43"/>
    </row>
    <row r="83" spans="22:30" x14ac:dyDescent="0.75">
      <c r="V83" s="43"/>
      <c r="W83" s="43"/>
      <c r="X83" s="43"/>
      <c r="Y83" s="43"/>
      <c r="Z83" s="43"/>
      <c r="AA83" s="43"/>
      <c r="AB83" s="43"/>
      <c r="AC83" s="43"/>
      <c r="AD83" s="43"/>
    </row>
    <row r="84" spans="22:30" x14ac:dyDescent="0.75">
      <c r="V84" s="43"/>
      <c r="W84" s="43"/>
      <c r="X84" s="43"/>
      <c r="Y84" s="43"/>
      <c r="Z84" s="43"/>
      <c r="AA84" s="43"/>
      <c r="AB84" s="43"/>
      <c r="AC84" s="43"/>
      <c r="AD84" s="43"/>
    </row>
    <row r="85" spans="22:30" x14ac:dyDescent="0.75">
      <c r="V85" s="43"/>
      <c r="W85" s="43"/>
      <c r="X85" s="43"/>
      <c r="Y85" s="43"/>
      <c r="Z85" s="43"/>
      <c r="AA85" s="43"/>
      <c r="AB85" s="43"/>
      <c r="AC85" s="43"/>
      <c r="AD85" s="43"/>
    </row>
    <row r="86" spans="22:30" x14ac:dyDescent="0.75">
      <c r="V86" s="43"/>
      <c r="W86" s="43"/>
      <c r="X86" s="43"/>
      <c r="Y86" s="43"/>
      <c r="Z86" s="43"/>
      <c r="AA86" s="43"/>
      <c r="AB86" s="43"/>
      <c r="AC86" s="43"/>
      <c r="AD86" s="43"/>
    </row>
  </sheetData>
  <printOptions horizontalCentered="1"/>
  <pageMargins left="0.7" right="0.7" top="0.75" bottom="0.75" header="0.3" footer="0.3"/>
  <pageSetup orientation="landscape" r:id="rId1"/>
  <headerFooter scaleWithDoc="0">
    <oddHeader>&amp;R&amp;"Times New Roman,Bold"&amp;12Appendix A: A6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1"/>
    <pageSetUpPr autoPageBreaks="0"/>
  </sheetPr>
  <dimension ref="A1"/>
  <sheetViews>
    <sheetView showGridLines="0" zoomScale="85" zoomScaleNormal="85" workbookViewId="0"/>
  </sheetViews>
  <sheetFormatPr defaultRowHeight="14.75" x14ac:dyDescent="0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17</vt:i4>
      </vt:variant>
    </vt:vector>
  </HeadingPairs>
  <TitlesOfParts>
    <vt:vector size="35" baseType="lpstr">
      <vt:lpstr>USER GUIDE</vt:lpstr>
      <vt:lpstr>EXHIBITS --&gt;</vt:lpstr>
      <vt:lpstr>A1 BSA Exit Fee</vt:lpstr>
      <vt:lpstr>A2 Sequencing Summary</vt:lpstr>
      <vt:lpstr>A3 Generation Share</vt:lpstr>
      <vt:lpstr>A4 Springerville SRP Adj</vt:lpstr>
      <vt:lpstr>A5 Other Liab</vt:lpstr>
      <vt:lpstr>A6 Benchmarking</vt:lpstr>
      <vt:lpstr>ANALYSIS --&gt;</vt:lpstr>
      <vt:lpstr>Sequencing Analysis</vt:lpstr>
      <vt:lpstr>CLEANED DATA --&gt;</vt:lpstr>
      <vt:lpstr>Dec 2021 TS 10-K BalSht ($M)</vt:lpstr>
      <vt:lpstr>TS Pat Cap ($M)</vt:lpstr>
      <vt:lpstr>TS Mem Bill ($M)</vt:lpstr>
      <vt:lpstr>RAW DATA --&gt;</vt:lpstr>
      <vt:lpstr>2021-12-31 TS 10-K BalSht</vt:lpstr>
      <vt:lpstr>TS Pat Cap</vt:lpstr>
      <vt:lpstr>TS Mem Bill</vt:lpstr>
      <vt:lpstr>'TS Pat Cap'!_FilterDatabase</vt:lpstr>
      <vt:lpstr>'TS Pat Cap ($M)'!_FilterDatabase</vt:lpstr>
      <vt:lpstr>'2021-12-31 TS 10-K BalSht'!Print_Area</vt:lpstr>
      <vt:lpstr>'A1 BSA Exit Fee'!Print_Area</vt:lpstr>
      <vt:lpstr>'A2 Sequencing Summary'!Print_Area</vt:lpstr>
      <vt:lpstr>'A3 Generation Share'!Print_Area</vt:lpstr>
      <vt:lpstr>'A4 Springerville SRP Adj'!Print_Area</vt:lpstr>
      <vt:lpstr>'A5 Other Liab'!Print_Area</vt:lpstr>
      <vt:lpstr>'A6 Benchmarking'!Print_Area</vt:lpstr>
      <vt:lpstr>'Dec 2021 TS 10-K BalSht ($M)'!Print_Area</vt:lpstr>
      <vt:lpstr>'Sequencing Analysis'!Print_Area</vt:lpstr>
      <vt:lpstr>'TS Mem Bill'!Print_Area</vt:lpstr>
      <vt:lpstr>'TS Mem Bill ($M)'!Print_Area</vt:lpstr>
      <vt:lpstr>'TS Pat Cap'!Print_Area</vt:lpstr>
      <vt:lpstr>'TS Pat Cap ($M)'!Print_Area</vt:lpstr>
      <vt:lpstr>'USER GUIDE'!Print_Area</vt:lpstr>
      <vt:lpstr>'A1 BSA Exit Fee'!Print_Titles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2021-12-01T17:47:47Z</dcterms:created>
  <dcterms:modified xsi:type="dcterms:W3CDTF">2022-10-31T20:10:57Z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{9A5B2CBE-30D4-4AE1-A5C0-72952FB1B0AA}</vt:lpwstr>
  </property>
</Properties>
</file>